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Апрель 2020" sheetId="1" r:id="rId1"/>
  </sheets>
  <externalReferences>
    <externalReference r:id="rId2"/>
  </externalReferences>
  <calcPr calcId="0"/>
</workbook>
</file>

<file path=xl/calcChain.xml><?xml version="1.0" encoding="utf-8"?>
<calcChain xmlns="http://schemas.openxmlformats.org/spreadsheetml/2006/main">
  <c r="L95" i="1" l="1"/>
  <c r="L94" i="1"/>
  <c r="H93" i="1"/>
  <c r="K93" i="1" s="1"/>
  <c r="L93" i="1" s="1"/>
  <c r="C93" i="1"/>
  <c r="H92" i="1"/>
  <c r="K92" i="1" s="1"/>
  <c r="L92" i="1" s="1"/>
  <c r="K83" i="1"/>
  <c r="L83" i="1" s="1"/>
  <c r="L80" i="1"/>
  <c r="L74" i="1"/>
  <c r="L65" i="1"/>
  <c r="K64" i="1"/>
  <c r="L64" i="1" s="1"/>
  <c r="C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I34" i="1"/>
  <c r="G34" i="1"/>
  <c r="H34" i="1" s="1"/>
  <c r="K32" i="1"/>
  <c r="L32" i="1" s="1"/>
  <c r="H29" i="1"/>
  <c r="D29" i="1"/>
  <c r="F29" i="1" s="1"/>
  <c r="H27" i="1"/>
  <c r="K27" i="1" s="1"/>
  <c r="L27" i="1" s="1"/>
  <c r="H25" i="1"/>
  <c r="K25" i="1" s="1"/>
  <c r="L25" i="1" s="1"/>
  <c r="F25" i="1"/>
  <c r="H24" i="1"/>
  <c r="K24" i="1" s="1"/>
  <c r="L24" i="1" s="1"/>
  <c r="F24" i="1"/>
  <c r="H23" i="1"/>
  <c r="K23" i="1" s="1"/>
  <c r="L23" i="1" s="1"/>
  <c r="F23" i="1"/>
  <c r="H22" i="1"/>
  <c r="K22" i="1" s="1"/>
  <c r="L22" i="1" s="1"/>
  <c r="F22" i="1"/>
  <c r="H20" i="1"/>
  <c r="K20" i="1" s="1"/>
  <c r="L20" i="1" s="1"/>
  <c r="F20" i="1"/>
  <c r="H19" i="1"/>
  <c r="K19" i="1" s="1"/>
  <c r="L19" i="1" s="1"/>
  <c r="F19" i="1"/>
  <c r="H18" i="1"/>
  <c r="K18" i="1" s="1"/>
  <c r="L18" i="1" s="1"/>
  <c r="F18" i="1"/>
  <c r="H17" i="1"/>
  <c r="K17" i="1" s="1"/>
  <c r="L17" i="1" s="1"/>
  <c r="F17" i="1"/>
  <c r="H16" i="1"/>
  <c r="K16" i="1" s="1"/>
  <c r="L16" i="1" s="1"/>
  <c r="F16" i="1"/>
  <c r="H15" i="1"/>
  <c r="K15" i="1" s="1"/>
  <c r="L15" i="1" s="1"/>
  <c r="F15" i="1"/>
  <c r="H14" i="1"/>
  <c r="K14" i="1" s="1"/>
  <c r="L14" i="1" s="1"/>
  <c r="F14" i="1"/>
  <c r="H13" i="1"/>
  <c r="K13" i="1" s="1"/>
  <c r="L13" i="1" s="1"/>
  <c r="F13" i="1"/>
  <c r="H12" i="1"/>
  <c r="K12" i="1" s="1"/>
  <c r="L12" i="1" s="1"/>
  <c r="F12" i="1"/>
  <c r="H11" i="1"/>
  <c r="K11" i="1" s="1"/>
  <c r="L11" i="1" s="1"/>
  <c r="F11" i="1"/>
  <c r="H10" i="1"/>
  <c r="K10" i="1" s="1"/>
  <c r="L10" i="1" s="1"/>
  <c r="F10" i="1"/>
  <c r="H9" i="1"/>
  <c r="K9" i="1" s="1"/>
  <c r="L9" i="1" s="1"/>
  <c r="F9" i="1"/>
  <c r="H8" i="1"/>
  <c r="K8" i="1" s="1"/>
  <c r="L8" i="1" s="1"/>
  <c r="F8" i="1"/>
  <c r="H7" i="1"/>
  <c r="K7" i="1" s="1"/>
  <c r="L7" i="1" s="1"/>
  <c r="F7" i="1"/>
  <c r="H6" i="1"/>
  <c r="K6" i="1" s="1"/>
  <c r="L6" i="1" s="1"/>
  <c r="F6" i="1"/>
  <c r="H5" i="1"/>
  <c r="K5" i="1" s="1"/>
  <c r="L5" i="1" s="1"/>
  <c r="F5" i="1"/>
  <c r="E62" i="1" l="1"/>
  <c r="K34" i="1"/>
  <c r="L34" i="1" s="1"/>
  <c r="L29" i="1"/>
  <c r="L98" i="1" l="1"/>
  <c r="L99" i="1" s="1"/>
  <c r="K99" i="1" s="1"/>
  <c r="L100" i="1" s="1"/>
  <c r="K98" i="1" l="1"/>
</calcChain>
</file>

<file path=xl/comments1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общий
</t>
        </r>
      </text>
    </comment>
    <comment ref="D2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Эликсир+оружие
</t>
        </r>
      </text>
    </comment>
    <comment ref="F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все клоны</t>
        </r>
      </text>
    </comment>
    <comment ref="H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все клоны</t>
        </r>
      </text>
    </comment>
    <comment ref="I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общее
</t>
        </r>
      </text>
    </comment>
    <comment ref="K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Среднее для всех продуктов, производимых для КРС
</t>
        </r>
      </text>
    </comment>
    <comment ref="C64" authorId="0">
      <text>
        <r>
          <rPr>
            <b/>
            <sz val="9"/>
            <color indexed="81"/>
            <rFont val="Tahoma"/>
            <family val="2"/>
            <charset val="204"/>
          </rPr>
          <t>КОЛ-ВО ЗАМКОВ</t>
        </r>
      </text>
    </comment>
    <comment ref="L68" authorId="0">
      <text>
        <r>
          <rPr>
            <b/>
            <sz val="9"/>
            <color indexed="81"/>
            <rFont val="Tahoma"/>
            <family val="2"/>
            <charset val="204"/>
          </rPr>
          <t>0 потому-что съедаю сам и все рассчеты по рбсп = 0.0024</t>
        </r>
      </text>
    </comment>
    <comment ref="C8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КОЛ-ВО АЕ
</t>
        </r>
      </text>
    </comment>
    <comment ref="L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общее
</t>
        </r>
      </text>
    </comment>
    <comment ref="L9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общее
</t>
        </r>
      </text>
    </comment>
    <comment ref="L9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общее
</t>
        </r>
      </text>
    </comment>
  </commentList>
</comments>
</file>

<file path=xl/sharedStrings.xml><?xml version="1.0" encoding="utf-8"?>
<sst xmlns="http://schemas.openxmlformats.org/spreadsheetml/2006/main" count="126" uniqueCount="114">
  <si>
    <t>количество</t>
  </si>
  <si>
    <t>РАСХОД</t>
  </si>
  <si>
    <t>ДОХОД</t>
  </si>
  <si>
    <t>САЛЬДО</t>
  </si>
  <si>
    <t>РАБОТА</t>
  </si>
  <si>
    <t>Клоны</t>
  </si>
  <si>
    <t>инструмент (эликсир)</t>
  </si>
  <si>
    <t>рбсп</t>
  </si>
  <si>
    <t>зарплата</t>
  </si>
  <si>
    <t>бонус</t>
  </si>
  <si>
    <t>доход чистый (1 день)</t>
  </si>
  <si>
    <t>Цена</t>
  </si>
  <si>
    <t>Прочность</t>
  </si>
  <si>
    <t>1 день</t>
  </si>
  <si>
    <t>единиц</t>
  </si>
  <si>
    <t>1 клон/что-то</t>
  </si>
  <si>
    <t>все клоны/что-то</t>
  </si>
  <si>
    <t>ГОСПРЕДПРИЯТИЯ (Tigranovich)</t>
  </si>
  <si>
    <t>башня магов</t>
  </si>
  <si>
    <t>больница</t>
  </si>
  <si>
    <t>верфь</t>
  </si>
  <si>
    <t>каменоломня</t>
  </si>
  <si>
    <t>лесопилка</t>
  </si>
  <si>
    <t>мельница</t>
  </si>
  <si>
    <t>обозная артель</t>
  </si>
  <si>
    <t>порт</t>
  </si>
  <si>
    <t>приказ военных дел</t>
  </si>
  <si>
    <t>рудник</t>
  </si>
  <si>
    <t>сталепрокатный</t>
  </si>
  <si>
    <t>торговая гильдия</t>
  </si>
  <si>
    <t>университет</t>
  </si>
  <si>
    <t>фабрика огранки</t>
  </si>
  <si>
    <t>ювелирная мастерская</t>
  </si>
  <si>
    <t>ярмарка</t>
  </si>
  <si>
    <t>ЧАСТНЫЕ ПРЕДПРИЯТИЯ</t>
  </si>
  <si>
    <t>леспопилка</t>
  </si>
  <si>
    <t>СТРОИТЕЛЬСТВО</t>
  </si>
  <si>
    <t>развитие княжеств</t>
  </si>
  <si>
    <t>ОХРАНА</t>
  </si>
  <si>
    <t>княжеская дружина</t>
  </si>
  <si>
    <t>ДЕЛО</t>
  </si>
  <si>
    <t>ЗЕМЛЕДЕЛИЕ</t>
  </si>
  <si>
    <t>поля</t>
  </si>
  <si>
    <t>ЖИВОТНОВОДСТВО</t>
  </si>
  <si>
    <t>Куриная ферма</t>
  </si>
  <si>
    <t>Свиньи</t>
  </si>
  <si>
    <t>Крупный рогатый скот</t>
  </si>
  <si>
    <t>Рябушки</t>
  </si>
  <si>
    <t>ДРАКОНЫ</t>
  </si>
  <si>
    <t>ОХОТА</t>
  </si>
  <si>
    <t>удачливый клон + великий охотник</t>
  </si>
  <si>
    <t>РАНТЬЕ</t>
  </si>
  <si>
    <t>ЦЕННЫЕ БУМАГИ</t>
  </si>
  <si>
    <t>номинал</t>
  </si>
  <si>
    <t>стоимость</t>
  </si>
  <si>
    <t>все клоны</t>
  </si>
  <si>
    <t>мельницы</t>
  </si>
  <si>
    <t>рудника</t>
  </si>
  <si>
    <t>государственного банка</t>
  </si>
  <si>
    <t>"участок на реке"</t>
  </si>
  <si>
    <t>"крупный речной прииск"</t>
  </si>
  <si>
    <t>"участок в карьере"</t>
  </si>
  <si>
    <t>Башни Магов</t>
  </si>
  <si>
    <t>сталепрокатного завода</t>
  </si>
  <si>
    <t>государственной фермы</t>
  </si>
  <si>
    <t>торговой гильдии</t>
  </si>
  <si>
    <t>мясокомбината</t>
  </si>
  <si>
    <t>аукциона клонов</t>
  </si>
  <si>
    <t>биржи вооружения</t>
  </si>
  <si>
    <t>карибский плантатор</t>
  </si>
  <si>
    <t>золото драконов</t>
  </si>
  <si>
    <t>эра мегалитов</t>
  </si>
  <si>
    <t>Всего ЦБ:</t>
  </si>
  <si>
    <t>НЕДВИЖИМОСТЬ</t>
  </si>
  <si>
    <t>РЕМОНТ НЕДВИЖИМОСТИ (Замков)</t>
  </si>
  <si>
    <t>Выплата владельцам недвижимости дополнительного государственного пособия</t>
  </si>
  <si>
    <t>ВЛАСТЬ</t>
  </si>
  <si>
    <t>КНЯЖЕСТВО "Золотой Тигр"</t>
  </si>
  <si>
    <t>производство хлеба</t>
  </si>
  <si>
    <t>Дополнительное княжеское пособие на поселения</t>
  </si>
  <si>
    <t>Выплата владельцам домов на территории княжества (пособия от княжества - доход на все дома)</t>
  </si>
  <si>
    <t>Выплата владельцу княжества на территории которого проходит сбор урожая</t>
  </si>
  <si>
    <t>Выплата владельцам княжеств с поднятым знаменем</t>
  </si>
  <si>
    <t>Выплата из фонда технологий</t>
  </si>
  <si>
    <t>Выплата пособия князьям с приисков</t>
  </si>
  <si>
    <t>Выплата владельцам Дворцов</t>
  </si>
  <si>
    <t>Выплата клонам, построившим Чудо света "Великий Колос"</t>
  </si>
  <si>
    <t>РЕМОНТ ВЕЛИКОГО КОЛОСА</t>
  </si>
  <si>
    <t>Выплата клонам, построившим Чудо света "Гигантский Подсолнух"</t>
  </si>
  <si>
    <t>РЕМОНТ ГИГАНТСКОГО ПОДСОЛНУХА</t>
  </si>
  <si>
    <t>Доход от производства и продажи третички</t>
  </si>
  <si>
    <t>Выплата Императорскому дому</t>
  </si>
  <si>
    <t>АДМИНИСТРАТИВНЫЕ ЕДИНИЦЫ</t>
  </si>
  <si>
    <t>РЕМОНТ ВСЕХ АЕ</t>
  </si>
  <si>
    <t xml:space="preserve"> Выплата владельцу административной единицы пособия от князя, а также выплата из фонда соответствующего статусу административной единицы (Все АЕ)</t>
  </si>
  <si>
    <t>Процент от выкупа ресурса поселением на вашей территории (Все АЕ)</t>
  </si>
  <si>
    <t>Выплата владельцу АЕ на территории которого проходит сбор урожая (ОБЩЕЕ)</t>
  </si>
  <si>
    <t>ДРУГОЕ</t>
  </si>
  <si>
    <t>социальные пособия по пятницам (в сутки)</t>
  </si>
  <si>
    <t>выплата фонда активных игроков (в сутки)</t>
  </si>
  <si>
    <t>доход за воинское звание</t>
  </si>
  <si>
    <t>сут. потребеление рбсп</t>
  </si>
  <si>
    <t>сут. Восстановление рбсп</t>
  </si>
  <si>
    <t>БАНК "Золотой Тигр" (Прибыль от Банка-Лицензия)</t>
  </si>
  <si>
    <t>оборот за месяц (руб):</t>
  </si>
  <si>
    <t>Спонсирование конкурса "Лабик"</t>
  </si>
  <si>
    <t>КЛОНЕРО</t>
  </si>
  <si>
    <t>ЗОЛОТО</t>
  </si>
  <si>
    <t>итого в день</t>
  </si>
  <si>
    <t>итого в месяц</t>
  </si>
  <si>
    <t>курс золотого</t>
  </si>
  <si>
    <t>курс на вывод</t>
  </si>
  <si>
    <t>рубли</t>
  </si>
  <si>
    <t>доход цб в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</si>
</sst>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rgb="FFFFC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b/>
      <sz val="14"/>
      <color rgb="FF00B0F0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b/>
      <sz val="18"/>
      <color rgb="FF00B05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1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18" fillId="0" borderId="11" xfId="0" applyNumberFormat="1" applyFont="1" applyBorder="1" applyAlignment="1">
      <alignment horizontal="center" vertical="center"/>
    </xf>
    <xf numFmtId="0" fontId="19" fillId="0" borderId="12" xfId="0" applyNumberFormat="1" applyFont="1" applyBorder="1" applyAlignment="1">
      <alignment horizontal="center" vertical="center"/>
    </xf>
    <xf numFmtId="0" fontId="19" fillId="0" borderId="13" xfId="0" applyNumberFormat="1" applyFont="1" applyBorder="1" applyAlignment="1">
      <alignment horizontal="center" vertical="center"/>
    </xf>
    <xf numFmtId="0" fontId="20" fillId="0" borderId="12" xfId="0" applyNumberFormat="1" applyFont="1" applyBorder="1" applyAlignment="1">
      <alignment horizontal="center" vertical="center"/>
    </xf>
    <xf numFmtId="0" fontId="20" fillId="0" borderId="14" xfId="0" applyNumberFormat="1" applyFont="1" applyBorder="1" applyAlignment="1">
      <alignment horizontal="center" vertical="center"/>
    </xf>
    <xf numFmtId="0" fontId="21" fillId="0" borderId="12" xfId="0" applyNumberFormat="1" applyFont="1" applyBorder="1" applyAlignment="1">
      <alignment horizontal="center" vertical="center"/>
    </xf>
    <xf numFmtId="0" fontId="21" fillId="0" borderId="14" xfId="0" applyNumberFormat="1" applyFont="1" applyBorder="1" applyAlignment="1">
      <alignment horizontal="center" vertical="center"/>
    </xf>
    <xf numFmtId="0" fontId="22" fillId="33" borderId="15" xfId="0" applyFont="1" applyFill="1" applyBorder="1" applyAlignment="1">
      <alignment horizontal="center" vertical="center" textRotation="255"/>
    </xf>
    <xf numFmtId="0" fontId="14" fillId="34" borderId="15" xfId="0" applyNumberFormat="1" applyFont="1" applyFill="1" applyBorder="1" applyAlignment="1">
      <alignment vertical="center"/>
    </xf>
    <xf numFmtId="0" fontId="23" fillId="34" borderId="15" xfId="0" applyNumberFormat="1" applyFont="1" applyFill="1" applyBorder="1" applyAlignment="1">
      <alignment horizontal="center" vertical="center"/>
    </xf>
    <xf numFmtId="0" fontId="23" fillId="34" borderId="12" xfId="0" applyNumberFormat="1" applyFont="1" applyFill="1" applyBorder="1" applyAlignment="1">
      <alignment horizontal="center" vertical="center"/>
    </xf>
    <xf numFmtId="0" fontId="23" fillId="34" borderId="13" xfId="0" applyNumberFormat="1" applyFont="1" applyFill="1" applyBorder="1" applyAlignment="1">
      <alignment horizontal="center" vertical="center"/>
    </xf>
    <xf numFmtId="0" fontId="23" fillId="34" borderId="14" xfId="0" applyNumberFormat="1" applyFont="1" applyFill="1" applyBorder="1" applyAlignment="1">
      <alignment horizontal="center" vertical="center"/>
    </xf>
    <xf numFmtId="0" fontId="23" fillId="34" borderId="16" xfId="0" applyNumberFormat="1" applyFont="1" applyFill="1" applyBorder="1" applyAlignment="1">
      <alignment horizontal="center" vertical="center"/>
    </xf>
    <xf numFmtId="0" fontId="24" fillId="34" borderId="14" xfId="0" applyNumberFormat="1" applyFont="1" applyFill="1" applyBorder="1" applyAlignment="1">
      <alignment horizontal="center" vertical="center"/>
    </xf>
    <xf numFmtId="0" fontId="23" fillId="34" borderId="12" xfId="0" applyNumberFormat="1" applyFont="1" applyFill="1" applyBorder="1" applyAlignment="1">
      <alignment horizontal="center" vertical="center"/>
    </xf>
    <xf numFmtId="0" fontId="23" fillId="34" borderId="17" xfId="0" applyNumberFormat="1" applyFont="1" applyFill="1" applyBorder="1" applyAlignment="1">
      <alignment horizontal="center" vertical="center"/>
    </xf>
    <xf numFmtId="0" fontId="22" fillId="33" borderId="18" xfId="0" applyFont="1" applyFill="1" applyBorder="1" applyAlignment="1">
      <alignment horizontal="center" vertical="center" textRotation="255"/>
    </xf>
    <xf numFmtId="0" fontId="14" fillId="34" borderId="19" xfId="0" applyNumberFormat="1" applyFont="1" applyFill="1" applyBorder="1" applyAlignment="1">
      <alignment vertical="center"/>
    </xf>
    <xf numFmtId="0" fontId="23" fillId="34" borderId="19" xfId="0" applyNumberFormat="1" applyFont="1" applyFill="1" applyBorder="1" applyAlignment="1">
      <alignment horizontal="center" vertical="center"/>
    </xf>
    <xf numFmtId="0" fontId="25" fillId="34" borderId="12" xfId="0" applyNumberFormat="1" applyFont="1" applyFill="1" applyBorder="1" applyAlignment="1">
      <alignment horizontal="center" vertical="center"/>
    </xf>
    <xf numFmtId="0" fontId="0" fillId="34" borderId="12" xfId="0" applyNumberFormat="1" applyFill="1" applyBorder="1" applyAlignment="1">
      <alignment horizontal="center" vertical="center"/>
    </xf>
    <xf numFmtId="0" fontId="0" fillId="34" borderId="16" xfId="0" applyNumberFormat="1" applyFill="1" applyBorder="1" applyAlignment="1">
      <alignment horizontal="center" vertical="center"/>
    </xf>
    <xf numFmtId="0" fontId="0" fillId="34" borderId="14" xfId="0" applyNumberFormat="1" applyFill="1" applyBorder="1" applyAlignment="1">
      <alignment horizontal="center" vertical="center"/>
    </xf>
    <xf numFmtId="0" fontId="0" fillId="34" borderId="17" xfId="0" applyNumberFormat="1" applyFill="1" applyBorder="1" applyAlignment="1">
      <alignment horizontal="center" vertical="center"/>
    </xf>
    <xf numFmtId="0" fontId="0" fillId="34" borderId="11" xfId="0" applyNumberForma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5" borderId="13" xfId="0" applyFont="1" applyFill="1" applyBorder="1" applyAlignment="1">
      <alignment horizontal="center" vertical="center"/>
    </xf>
    <xf numFmtId="0" fontId="26" fillId="35" borderId="14" xfId="0" applyFont="1" applyFill="1" applyBorder="1" applyAlignment="1">
      <alignment horizontal="center" vertical="center"/>
    </xf>
    <xf numFmtId="0" fontId="0" fillId="34" borderId="20" xfId="0" applyNumberFormat="1" applyFill="1" applyBorder="1" applyAlignment="1">
      <alignment horizontal="center" vertical="center"/>
    </xf>
    <xf numFmtId="0" fontId="0" fillId="37" borderId="22" xfId="0" applyNumberFormat="1" applyFill="1" applyBorder="1" applyAlignment="1">
      <alignment horizontal="center" vertical="center"/>
    </xf>
    <xf numFmtId="0" fontId="0" fillId="37" borderId="23" xfId="0" applyNumberFormat="1" applyFill="1" applyBorder="1" applyAlignment="1">
      <alignment horizontal="center" vertical="center"/>
    </xf>
    <xf numFmtId="164" fontId="0" fillId="37" borderId="24" xfId="0" applyNumberFormat="1" applyFill="1" applyBorder="1" applyAlignment="1">
      <alignment horizontal="center" vertical="center"/>
    </xf>
    <xf numFmtId="0" fontId="0" fillId="37" borderId="25" xfId="0" applyNumberFormat="1" applyFill="1" applyBorder="1" applyAlignment="1">
      <alignment horizontal="center" vertical="center"/>
    </xf>
    <xf numFmtId="0" fontId="0" fillId="37" borderId="26" xfId="0" applyNumberFormat="1" applyFill="1" applyBorder="1" applyAlignment="1">
      <alignment horizontal="center" vertical="center"/>
    </xf>
    <xf numFmtId="0" fontId="0" fillId="38" borderId="21" xfId="0" applyNumberFormat="1" applyFill="1" applyBorder="1" applyAlignment="1">
      <alignment horizontal="center" vertical="center"/>
    </xf>
    <xf numFmtId="0" fontId="0" fillId="39" borderId="24" xfId="0" applyNumberFormat="1" applyFill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0" fillId="37" borderId="29" xfId="0" applyNumberFormat="1" applyFill="1" applyBorder="1" applyAlignment="1">
      <alignment horizontal="center" vertical="center"/>
    </xf>
    <xf numFmtId="0" fontId="0" fillId="37" borderId="30" xfId="0" applyNumberFormat="1" applyFill="1" applyBorder="1" applyAlignment="1">
      <alignment horizontal="center" vertical="center"/>
    </xf>
    <xf numFmtId="164" fontId="0" fillId="37" borderId="31" xfId="0" applyNumberFormat="1" applyFill="1" applyBorder="1" applyAlignment="1">
      <alignment horizontal="center" vertical="center"/>
    </xf>
    <xf numFmtId="0" fontId="0" fillId="37" borderId="32" xfId="0" applyNumberFormat="1" applyFill="1" applyBorder="1" applyAlignment="1">
      <alignment horizontal="center" vertical="center"/>
    </xf>
    <xf numFmtId="0" fontId="0" fillId="37" borderId="33" xfId="0" applyNumberFormat="1" applyFill="1" applyBorder="1" applyAlignment="1">
      <alignment horizontal="center" vertical="center"/>
    </xf>
    <xf numFmtId="0" fontId="0" fillId="38" borderId="28" xfId="0" applyNumberFormat="1" applyFill="1" applyBorder="1" applyAlignment="1">
      <alignment horizontal="center" vertical="center"/>
    </xf>
    <xf numFmtId="0" fontId="0" fillId="39" borderId="31" xfId="0" applyNumberFormat="1" applyFill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0" fontId="0" fillId="37" borderId="35" xfId="0" applyNumberFormat="1" applyFill="1" applyBorder="1" applyAlignment="1">
      <alignment horizontal="center" vertical="center"/>
    </xf>
    <xf numFmtId="0" fontId="0" fillId="37" borderId="36" xfId="0" applyNumberFormat="1" applyFill="1" applyBorder="1" applyAlignment="1">
      <alignment horizontal="center" vertical="center"/>
    </xf>
    <xf numFmtId="164" fontId="0" fillId="37" borderId="37" xfId="0" applyNumberFormat="1" applyFill="1" applyBorder="1" applyAlignment="1">
      <alignment horizontal="center" vertical="center"/>
    </xf>
    <xf numFmtId="0" fontId="0" fillId="37" borderId="38" xfId="0" applyNumberFormat="1" applyFill="1" applyBorder="1" applyAlignment="1">
      <alignment horizontal="center" vertical="center"/>
    </xf>
    <xf numFmtId="0" fontId="0" fillId="37" borderId="39" xfId="0" applyNumberFormat="1" applyFill="1" applyBorder="1" applyAlignment="1">
      <alignment horizontal="center" vertical="center"/>
    </xf>
    <xf numFmtId="0" fontId="0" fillId="38" borderId="20" xfId="0" applyNumberFormat="1" applyFill="1" applyBorder="1" applyAlignment="1">
      <alignment horizontal="center" vertical="center"/>
    </xf>
    <xf numFmtId="0" fontId="0" fillId="39" borderId="37" xfId="0" applyNumberFormat="1" applyFill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0" fontId="0" fillId="34" borderId="28" xfId="0" applyNumberFormat="1" applyFill="1" applyBorder="1" applyAlignment="1">
      <alignment horizontal="center" vertical="center"/>
    </xf>
    <xf numFmtId="0" fontId="0" fillId="37" borderId="41" xfId="0" applyNumberFormat="1" applyFill="1" applyBorder="1" applyAlignment="1">
      <alignment horizontal="center" vertical="center"/>
    </xf>
    <xf numFmtId="0" fontId="0" fillId="34" borderId="40" xfId="0" applyNumberFormat="1" applyFill="1" applyBorder="1" applyAlignment="1">
      <alignment horizontal="center" vertical="center"/>
    </xf>
    <xf numFmtId="0" fontId="0" fillId="34" borderId="42" xfId="0" applyNumberFormat="1" applyFill="1" applyBorder="1" applyAlignment="1">
      <alignment horizontal="center" vertical="center"/>
    </xf>
    <xf numFmtId="0" fontId="0" fillId="37" borderId="43" xfId="0" applyNumberFormat="1" applyFill="1" applyBorder="1" applyAlignment="1">
      <alignment horizontal="center" vertical="center"/>
    </xf>
    <xf numFmtId="0" fontId="0" fillId="37" borderId="44" xfId="0" applyNumberFormat="1" applyFill="1" applyBorder="1" applyAlignment="1">
      <alignment horizontal="center" vertical="center"/>
    </xf>
    <xf numFmtId="0" fontId="0" fillId="39" borderId="45" xfId="0" applyNumberFormat="1" applyFill="1" applyBorder="1" applyAlignment="1">
      <alignment horizontal="center" vertical="center"/>
    </xf>
    <xf numFmtId="0" fontId="0" fillId="34" borderId="27" xfId="0" applyNumberFormat="1" applyFill="1" applyBorder="1" applyAlignment="1">
      <alignment horizontal="center" vertical="center"/>
    </xf>
    <xf numFmtId="0" fontId="0" fillId="40" borderId="27" xfId="0" applyNumberFormat="1" applyFill="1" applyBorder="1" applyAlignment="1">
      <alignment horizontal="center" vertical="center"/>
    </xf>
    <xf numFmtId="0" fontId="0" fillId="37" borderId="21" xfId="0" applyNumberFormat="1" applyFill="1" applyBorder="1" applyAlignment="1">
      <alignment horizontal="center" vertical="center"/>
    </xf>
    <xf numFmtId="0" fontId="0" fillId="37" borderId="24" xfId="0" applyNumberFormat="1" applyFill="1" applyBorder="1" applyAlignment="1">
      <alignment horizontal="center" vertical="center"/>
    </xf>
    <xf numFmtId="0" fontId="0" fillId="38" borderId="22" xfId="0" applyNumberFormat="1" applyFill="1" applyBorder="1" applyAlignment="1">
      <alignment horizontal="center" vertical="center"/>
    </xf>
    <xf numFmtId="0" fontId="0" fillId="41" borderId="24" xfId="0" applyNumberFormat="1" applyFill="1" applyBorder="1" applyAlignment="1">
      <alignment horizontal="center" vertical="center"/>
    </xf>
    <xf numFmtId="0" fontId="0" fillId="34" borderId="34" xfId="0" applyNumberFormat="1" applyFill="1" applyBorder="1" applyAlignment="1">
      <alignment horizontal="center" vertical="center"/>
    </xf>
    <xf numFmtId="0" fontId="0" fillId="40" borderId="34" xfId="0" applyNumberFormat="1" applyFill="1" applyBorder="1" applyAlignment="1">
      <alignment horizontal="center" vertical="center"/>
    </xf>
    <xf numFmtId="0" fontId="0" fillId="37" borderId="37" xfId="0" applyNumberFormat="1" applyFill="1" applyBorder="1" applyAlignment="1">
      <alignment horizontal="center" vertical="center"/>
    </xf>
    <xf numFmtId="0" fontId="0" fillId="38" borderId="29" xfId="0" applyNumberFormat="1" applyFill="1" applyBorder="1" applyAlignment="1">
      <alignment horizontal="center" vertical="center"/>
    </xf>
    <xf numFmtId="0" fontId="0" fillId="41" borderId="31" xfId="0" applyNumberFormat="1" applyFill="1" applyBorder="1" applyAlignment="1">
      <alignment horizontal="center" vertical="center"/>
    </xf>
    <xf numFmtId="0" fontId="0" fillId="40" borderId="40" xfId="0" applyNumberFormat="1" applyFill="1" applyBorder="1" applyAlignment="1">
      <alignment horizontal="center" vertical="center"/>
    </xf>
    <xf numFmtId="0" fontId="0" fillId="38" borderId="35" xfId="0" applyNumberFormat="1" applyFill="1" applyBorder="1" applyAlignment="1">
      <alignment horizontal="center" vertical="center"/>
    </xf>
    <xf numFmtId="0" fontId="0" fillId="41" borderId="37" xfId="0" applyNumberFormat="1" applyFill="1" applyBorder="1" applyAlignment="1">
      <alignment horizontal="center" vertical="center"/>
    </xf>
    <xf numFmtId="0" fontId="0" fillId="34" borderId="46" xfId="0" applyNumberFormat="1" applyFill="1" applyBorder="1" applyAlignment="1">
      <alignment horizontal="center" vertical="center"/>
    </xf>
    <xf numFmtId="0" fontId="0" fillId="40" borderId="46" xfId="0" applyNumberFormat="1" applyFill="1" applyBorder="1" applyAlignment="1">
      <alignment horizontal="center" vertical="center"/>
    </xf>
    <xf numFmtId="0" fontId="0" fillId="37" borderId="47" xfId="0" applyNumberFormat="1" applyFill="1" applyBorder="1" applyAlignment="1">
      <alignment horizontal="center" vertical="center"/>
    </xf>
    <xf numFmtId="0" fontId="0" fillId="37" borderId="48" xfId="0" applyNumberFormat="1" applyFill="1" applyBorder="1" applyAlignment="1">
      <alignment horizontal="center" vertical="center"/>
    </xf>
    <xf numFmtId="164" fontId="0" fillId="37" borderId="45" xfId="0" applyNumberFormat="1" applyFill="1" applyBorder="1" applyAlignment="1">
      <alignment horizontal="center" vertical="center"/>
    </xf>
    <xf numFmtId="0" fontId="0" fillId="37" borderId="49" xfId="0" applyNumberFormat="1" applyFill="1" applyBorder="1" applyAlignment="1">
      <alignment horizontal="center" vertical="center"/>
    </xf>
    <xf numFmtId="0" fontId="0" fillId="38" borderId="47" xfId="0" applyNumberFormat="1" applyFill="1" applyBorder="1" applyAlignment="1">
      <alignment horizontal="center" vertical="center"/>
    </xf>
    <xf numFmtId="0" fontId="0" fillId="41" borderId="49" xfId="0" applyNumberFormat="1" applyFill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26" fillId="35" borderId="42" xfId="0" applyFont="1" applyFill="1" applyBorder="1" applyAlignment="1">
      <alignment horizontal="center" vertical="center"/>
    </xf>
    <xf numFmtId="0" fontId="26" fillId="35" borderId="50" xfId="0" applyFont="1" applyFill="1" applyBorder="1" applyAlignment="1">
      <alignment horizontal="center" vertical="center"/>
    </xf>
    <xf numFmtId="0" fontId="26" fillId="35" borderId="51" xfId="0" applyFont="1" applyFill="1" applyBorder="1" applyAlignment="1">
      <alignment horizontal="center" vertical="center"/>
    </xf>
    <xf numFmtId="0" fontId="0" fillId="36" borderId="12" xfId="0" applyNumberFormat="1" applyFill="1" applyBorder="1" applyAlignment="1">
      <alignment horizontal="center" vertical="center"/>
    </xf>
    <xf numFmtId="0" fontId="0" fillId="41" borderId="16" xfId="0" applyNumberFormat="1" applyFill="1" applyBorder="1" applyAlignment="1">
      <alignment horizontal="center" vertical="center"/>
    </xf>
    <xf numFmtId="0" fontId="0" fillId="41" borderId="52" xfId="0" applyNumberFormat="1" applyFill="1" applyBorder="1" applyAlignment="1">
      <alignment horizontal="center" vertical="center"/>
    </xf>
    <xf numFmtId="164" fontId="0" fillId="41" borderId="17" xfId="0" applyNumberFormat="1" applyFill="1" applyBorder="1" applyAlignment="1">
      <alignment horizontal="center" vertical="center"/>
    </xf>
    <xf numFmtId="0" fontId="0" fillId="37" borderId="16" xfId="0" applyNumberFormat="1" applyFill="1" applyBorder="1" applyAlignment="1">
      <alignment horizontal="center" vertical="center"/>
    </xf>
    <xf numFmtId="0" fontId="0" fillId="37" borderId="13" xfId="0" applyNumberFormat="1" applyFill="1" applyBorder="1" applyAlignment="1">
      <alignment horizontal="center" vertical="center"/>
    </xf>
    <xf numFmtId="0" fontId="0" fillId="38" borderId="12" xfId="0" applyNumberFormat="1" applyFill="1" applyBorder="1" applyAlignment="1">
      <alignment horizontal="center" vertical="center"/>
    </xf>
    <xf numFmtId="0" fontId="0" fillId="41" borderId="17" xfId="0" applyNumberForma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22" fillId="33" borderId="19" xfId="0" applyFont="1" applyFill="1" applyBorder="1" applyAlignment="1">
      <alignment horizontal="center" vertical="center" textRotation="255"/>
    </xf>
    <xf numFmtId="0" fontId="0" fillId="37" borderId="52" xfId="0" applyNumberFormat="1" applyFill="1" applyBorder="1" applyAlignment="1">
      <alignment horizontal="center" vertical="center"/>
    </xf>
    <xf numFmtId="164" fontId="0" fillId="37" borderId="17" xfId="0" applyNumberFormat="1" applyFill="1" applyBorder="1" applyAlignment="1">
      <alignment horizontal="center" vertical="center"/>
    </xf>
    <xf numFmtId="0" fontId="0" fillId="37" borderId="14" xfId="0" applyNumberForma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54" xfId="0" applyNumberFormat="1" applyBorder="1" applyAlignment="1">
      <alignment horizontal="center" vertical="center"/>
    </xf>
    <xf numFmtId="0" fontId="23" fillId="33" borderId="27" xfId="0" applyFont="1" applyFill="1" applyBorder="1" applyAlignment="1">
      <alignment horizontal="center" vertical="center" textRotation="255"/>
    </xf>
    <xf numFmtId="0" fontId="23" fillId="33" borderId="40" xfId="0" applyFont="1" applyFill="1" applyBorder="1" applyAlignment="1">
      <alignment horizontal="center" vertical="center" textRotation="255"/>
    </xf>
    <xf numFmtId="0" fontId="0" fillId="34" borderId="0" xfId="0" applyFill="1" applyBorder="1" applyAlignment="1">
      <alignment horizontal="center" vertical="center"/>
    </xf>
    <xf numFmtId="0" fontId="0" fillId="40" borderId="11" xfId="0" applyFill="1" applyBorder="1" applyAlignment="1">
      <alignment horizontal="center" vertical="center"/>
    </xf>
    <xf numFmtId="0" fontId="0" fillId="41" borderId="55" xfId="0" applyNumberFormat="1" applyFill="1" applyBorder="1" applyAlignment="1">
      <alignment horizontal="center" vertical="center"/>
    </xf>
    <xf numFmtId="0" fontId="0" fillId="41" borderId="56" xfId="0" applyNumberFormat="1" applyFill="1" applyBorder="1" applyAlignment="1">
      <alignment horizontal="center" vertical="center"/>
    </xf>
    <xf numFmtId="164" fontId="0" fillId="0" borderId="56" xfId="0" applyNumberFormat="1" applyFill="1" applyBorder="1" applyAlignment="1">
      <alignment horizontal="center" vertical="center"/>
    </xf>
    <xf numFmtId="164" fontId="0" fillId="37" borderId="57" xfId="0" applyNumberFormat="1" applyFill="1" applyBorder="1" applyAlignment="1">
      <alignment horizontal="center" vertical="center"/>
    </xf>
    <xf numFmtId="0" fontId="0" fillId="34" borderId="32" xfId="0" applyFill="1" applyBorder="1" applyAlignment="1">
      <alignment horizontal="center" vertical="center"/>
    </xf>
    <xf numFmtId="0" fontId="0" fillId="41" borderId="30" xfId="0" applyNumberFormat="1" applyFill="1" applyBorder="1" applyAlignment="1">
      <alignment horizontal="center" vertical="center"/>
    </xf>
    <xf numFmtId="0" fontId="0" fillId="0" borderId="30" xfId="0" applyNumberFormat="1" applyFill="1" applyBorder="1" applyAlignment="1">
      <alignment horizontal="center" vertical="center"/>
    </xf>
    <xf numFmtId="164" fontId="0" fillId="38" borderId="30" xfId="0" applyNumberFormat="1" applyFill="1" applyBorder="1" applyAlignment="1">
      <alignment horizontal="center" vertical="center"/>
    </xf>
    <xf numFmtId="164" fontId="0" fillId="0" borderId="30" xfId="0" applyNumberFormat="1" applyFill="1" applyBorder="1" applyAlignment="1">
      <alignment horizontal="center" vertical="center"/>
    </xf>
    <xf numFmtId="0" fontId="23" fillId="33" borderId="58" xfId="0" applyFont="1" applyFill="1" applyBorder="1" applyAlignment="1">
      <alignment horizontal="center" vertical="center" textRotation="255"/>
    </xf>
    <xf numFmtId="0" fontId="0" fillId="41" borderId="30" xfId="0" applyFill="1" applyBorder="1" applyAlignment="1">
      <alignment horizontal="center" vertical="center"/>
    </xf>
    <xf numFmtId="0" fontId="0" fillId="37" borderId="31" xfId="0" applyNumberFormat="1" applyFill="1" applyBorder="1" applyAlignment="1">
      <alignment horizontal="center" vertical="center"/>
    </xf>
    <xf numFmtId="0" fontId="0" fillId="41" borderId="36" xfId="0" applyFill="1" applyBorder="1" applyAlignment="1">
      <alignment horizontal="center" vertical="center"/>
    </xf>
    <xf numFmtId="0" fontId="23" fillId="33" borderId="59" xfId="0" applyFont="1" applyFill="1" applyBorder="1" applyAlignment="1">
      <alignment horizontal="center" vertical="center" textRotation="255"/>
    </xf>
    <xf numFmtId="0" fontId="0" fillId="34" borderId="16" xfId="0" applyFill="1" applyBorder="1" applyAlignment="1">
      <alignment horizontal="center" vertical="center"/>
    </xf>
    <xf numFmtId="0" fontId="0" fillId="41" borderId="52" xfId="0" applyFill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164" fontId="0" fillId="0" borderId="54" xfId="0" applyNumberFormat="1" applyBorder="1" applyAlignment="1">
      <alignment horizontal="center" vertical="center"/>
    </xf>
    <xf numFmtId="0" fontId="23" fillId="33" borderId="15" xfId="0" applyFont="1" applyFill="1" applyBorder="1" applyAlignment="1">
      <alignment horizontal="center" vertical="center" textRotation="255"/>
    </xf>
    <xf numFmtId="0" fontId="23" fillId="33" borderId="18" xfId="0" applyFont="1" applyFill="1" applyBorder="1" applyAlignment="1">
      <alignment horizontal="center" vertical="center" textRotation="255"/>
    </xf>
    <xf numFmtId="0" fontId="14" fillId="34" borderId="14" xfId="0" applyNumberFormat="1" applyFont="1" applyFill="1" applyBorder="1" applyAlignment="1">
      <alignment horizontal="center" vertical="center"/>
    </xf>
    <xf numFmtId="0" fontId="24" fillId="34" borderId="12" xfId="0" applyNumberFormat="1" applyFont="1" applyFill="1" applyBorder="1" applyAlignment="1">
      <alignment horizontal="center" vertical="center"/>
    </xf>
    <xf numFmtId="0" fontId="0" fillId="41" borderId="13" xfId="0" applyNumberFormat="1" applyFill="1" applyBorder="1" applyAlignment="1">
      <alignment horizontal="center" vertical="center"/>
    </xf>
    <xf numFmtId="0" fontId="0" fillId="41" borderId="14" xfId="0" applyNumberFormat="1" applyFill="1" applyBorder="1" applyAlignment="1">
      <alignment horizontal="center" vertical="center"/>
    </xf>
    <xf numFmtId="0" fontId="0" fillId="41" borderId="12" xfId="0" applyNumberFormat="1" applyFill="1" applyBorder="1" applyAlignment="1">
      <alignment horizontal="center" vertical="center"/>
    </xf>
    <xf numFmtId="0" fontId="0" fillId="41" borderId="11" xfId="0" applyNumberFormat="1" applyFill="1" applyBorder="1" applyAlignment="1">
      <alignment horizontal="center" vertical="center"/>
    </xf>
    <xf numFmtId="0" fontId="0" fillId="34" borderId="60" xfId="0" applyNumberFormat="1" applyFont="1" applyFill="1" applyBorder="1" applyAlignment="1">
      <alignment horizontal="center" vertical="center"/>
    </xf>
    <xf numFmtId="0" fontId="0" fillId="42" borderId="21" xfId="0" applyNumberFormat="1" applyFont="1" applyFill="1" applyBorder="1" applyAlignment="1">
      <alignment horizontal="center" vertical="center"/>
    </xf>
    <xf numFmtId="0" fontId="0" fillId="41" borderId="26" xfId="0" applyNumberFormat="1" applyFill="1" applyBorder="1" applyAlignment="1">
      <alignment horizontal="center" vertical="center"/>
    </xf>
    <xf numFmtId="0" fontId="0" fillId="41" borderId="22" xfId="0" applyNumberFormat="1" applyFill="1" applyBorder="1" applyAlignment="1">
      <alignment horizontal="center" vertical="center"/>
    </xf>
    <xf numFmtId="0" fontId="0" fillId="41" borderId="60" xfId="0" applyNumberFormat="1" applyFill="1" applyBorder="1" applyAlignment="1">
      <alignment horizontal="center" vertical="center"/>
    </xf>
    <xf numFmtId="0" fontId="0" fillId="41" borderId="21" xfId="0" applyNumberFormat="1" applyFill="1" applyBorder="1" applyAlignment="1">
      <alignment horizontal="center" vertical="center"/>
    </xf>
    <xf numFmtId="0" fontId="0" fillId="41" borderId="27" xfId="0" applyNumberFormat="1" applyFill="1" applyBorder="1" applyAlignment="1">
      <alignment horizontal="center" vertical="center"/>
    </xf>
    <xf numFmtId="0" fontId="0" fillId="34" borderId="61" xfId="0" applyFill="1" applyBorder="1" applyAlignment="1">
      <alignment horizontal="center" vertical="center"/>
    </xf>
    <xf numFmtId="0" fontId="0" fillId="42" borderId="34" xfId="0" applyFill="1" applyBorder="1" applyAlignment="1">
      <alignment horizontal="center" vertical="center"/>
    </xf>
    <xf numFmtId="164" fontId="0" fillId="41" borderId="61" xfId="0" applyNumberFormat="1" applyFill="1" applyBorder="1" applyAlignment="1">
      <alignment horizontal="center" vertical="center"/>
    </xf>
    <xf numFmtId="0" fontId="0" fillId="41" borderId="29" xfId="0" applyNumberFormat="1" applyFill="1" applyBorder="1" applyAlignment="1">
      <alignment horizontal="center" vertical="center"/>
    </xf>
    <xf numFmtId="0" fontId="0" fillId="41" borderId="28" xfId="0" applyNumberFormat="1" applyFill="1" applyBorder="1" applyAlignment="1">
      <alignment horizontal="center" vertical="center"/>
    </xf>
    <xf numFmtId="164" fontId="0" fillId="41" borderId="18" xfId="0" applyNumberFormat="1" applyFill="1" applyBorder="1" applyAlignment="1">
      <alignment horizontal="center" vertical="center"/>
    </xf>
    <xf numFmtId="164" fontId="0" fillId="41" borderId="34" xfId="0" applyNumberFormat="1" applyFill="1" applyBorder="1" applyAlignment="1">
      <alignment horizontal="center" vertical="center"/>
    </xf>
    <xf numFmtId="0" fontId="0" fillId="42" borderId="40" xfId="0" applyFill="1" applyBorder="1" applyAlignment="1">
      <alignment horizontal="center" vertical="center"/>
    </xf>
    <xf numFmtId="164" fontId="0" fillId="41" borderId="40" xfId="0" applyNumberFormat="1" applyFill="1" applyBorder="1" applyAlignment="1">
      <alignment horizontal="center" vertical="center"/>
    </xf>
    <xf numFmtId="0" fontId="0" fillId="34" borderId="41" xfId="0" applyFill="1" applyBorder="1" applyAlignment="1">
      <alignment horizontal="center" vertical="center"/>
    </xf>
    <xf numFmtId="0" fontId="0" fillId="41" borderId="41" xfId="0" applyNumberFormat="1" applyFill="1" applyBorder="1" applyAlignment="1">
      <alignment horizontal="center" vertical="center"/>
    </xf>
    <xf numFmtId="0" fontId="0" fillId="41" borderId="35" xfId="0" applyNumberFormat="1" applyFill="1" applyBorder="1" applyAlignment="1">
      <alignment horizontal="center" vertical="center"/>
    </xf>
    <xf numFmtId="0" fontId="0" fillId="41" borderId="20" xfId="0" applyNumberFormat="1" applyFill="1" applyBorder="1" applyAlignment="1">
      <alignment horizontal="center" vertical="center"/>
    </xf>
    <xf numFmtId="0" fontId="0" fillId="34" borderId="62" xfId="0" applyFill="1" applyBorder="1" applyAlignment="1">
      <alignment horizontal="center" vertical="center"/>
    </xf>
    <xf numFmtId="0" fontId="0" fillId="41" borderId="62" xfId="0" applyNumberFormat="1" applyFill="1" applyBorder="1" applyAlignment="1">
      <alignment horizontal="center" vertical="center"/>
    </xf>
    <xf numFmtId="0" fontId="0" fillId="41" borderId="63" xfId="0" applyNumberFormat="1" applyFill="1" applyBorder="1" applyAlignment="1">
      <alignment horizontal="center" vertical="center"/>
    </xf>
    <xf numFmtId="0" fontId="0" fillId="41" borderId="64" xfId="0" applyNumberFormat="1" applyFill="1" applyBorder="1" applyAlignment="1">
      <alignment horizontal="center" vertical="center"/>
    </xf>
    <xf numFmtId="0" fontId="0" fillId="41" borderId="65" xfId="0" applyNumberFormat="1" applyFill="1" applyBorder="1" applyAlignment="1">
      <alignment horizontal="center" vertical="center"/>
    </xf>
    <xf numFmtId="0" fontId="0" fillId="41" borderId="57" xfId="0" applyNumberFormat="1" applyFill="1" applyBorder="1" applyAlignment="1">
      <alignment horizontal="center" vertical="center"/>
    </xf>
    <xf numFmtId="0" fontId="0" fillId="42" borderId="41" xfId="0" applyFill="1" applyBorder="1" applyAlignment="1">
      <alignment horizontal="center" vertical="center"/>
    </xf>
    <xf numFmtId="0" fontId="0" fillId="41" borderId="39" xfId="0" applyNumberFormat="1" applyFill="1" applyBorder="1" applyAlignment="1">
      <alignment horizontal="center" vertical="center"/>
    </xf>
    <xf numFmtId="164" fontId="0" fillId="41" borderId="20" xfId="0" applyNumberFormat="1" applyFill="1" applyBorder="1" applyAlignment="1">
      <alignment horizontal="center" vertical="center"/>
    </xf>
    <xf numFmtId="164" fontId="0" fillId="41" borderId="41" xfId="0" applyNumberFormat="1" applyFill="1" applyBorder="1" applyAlignment="1">
      <alignment horizontal="center" vertical="center"/>
    </xf>
    <xf numFmtId="0" fontId="0" fillId="34" borderId="54" xfId="0" applyFill="1" applyBorder="1" applyAlignment="1">
      <alignment horizontal="center" vertical="center"/>
    </xf>
    <xf numFmtId="0" fontId="0" fillId="42" borderId="51" xfId="0" applyFill="1" applyBorder="1" applyAlignment="1">
      <alignment horizontal="center" vertical="center"/>
    </xf>
    <xf numFmtId="0" fontId="0" fillId="41" borderId="0" xfId="0" applyNumberFormat="1" applyFill="1" applyBorder="1" applyAlignment="1">
      <alignment horizontal="center" vertical="center"/>
    </xf>
    <xf numFmtId="164" fontId="0" fillId="41" borderId="42" xfId="0" applyNumberFormat="1" applyFill="1" applyBorder="1" applyAlignment="1">
      <alignment horizontal="center" vertical="center"/>
    </xf>
    <xf numFmtId="164" fontId="0" fillId="41" borderId="51" xfId="0" applyNumberFormat="1" applyFill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25" fillId="0" borderId="51" xfId="0" applyNumberFormat="1" applyFont="1" applyBorder="1" applyAlignment="1">
      <alignment horizontal="center" vertical="center"/>
    </xf>
    <xf numFmtId="0" fontId="25" fillId="41" borderId="51" xfId="0" applyNumberFormat="1" applyFont="1" applyFill="1" applyBorder="1" applyAlignment="1">
      <alignment horizontal="center" vertical="center"/>
    </xf>
    <xf numFmtId="0" fontId="0" fillId="41" borderId="50" xfId="0" applyNumberFormat="1" applyFill="1" applyBorder="1" applyAlignment="1">
      <alignment horizontal="center" vertical="center"/>
    </xf>
    <xf numFmtId="0" fontId="14" fillId="0" borderId="50" xfId="0" applyNumberFormat="1" applyFont="1" applyBorder="1" applyAlignment="1">
      <alignment horizontal="center" vertical="center"/>
    </xf>
    <xf numFmtId="0" fontId="14" fillId="0" borderId="66" xfId="0" applyNumberFormat="1" applyFon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34" borderId="29" xfId="0" applyNumberForma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25" fillId="41" borderId="30" xfId="0" applyNumberFormat="1" applyFont="1" applyFill="1" applyBorder="1" applyAlignment="1">
      <alignment horizontal="center" vertical="center"/>
    </xf>
    <xf numFmtId="164" fontId="0" fillId="41" borderId="30" xfId="0" applyNumberFormat="1" applyFill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0" fontId="23" fillId="33" borderId="19" xfId="0" applyFont="1" applyFill="1" applyBorder="1" applyAlignment="1">
      <alignment horizontal="center" vertical="center" textRotation="255"/>
    </xf>
    <xf numFmtId="0" fontId="0" fillId="34" borderId="47" xfId="0" applyNumberFormat="1" applyFill="1" applyBorder="1" applyAlignment="1">
      <alignment horizontal="center" vertical="center" wrapText="1"/>
    </xf>
    <xf numFmtId="0" fontId="0" fillId="41" borderId="48" xfId="0" applyFill="1" applyBorder="1"/>
    <xf numFmtId="164" fontId="0" fillId="0" borderId="49" xfId="0" applyNumberFormat="1" applyBorder="1" applyAlignment="1">
      <alignment horizontal="center" vertical="center"/>
    </xf>
    <xf numFmtId="0" fontId="26" fillId="35" borderId="67" xfId="0" applyFont="1" applyFill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  <xf numFmtId="0" fontId="0" fillId="41" borderId="22" xfId="0" applyFill="1" applyBorder="1" applyAlignment="1">
      <alignment horizontal="center" vertical="center"/>
    </xf>
    <xf numFmtId="0" fontId="0" fillId="41" borderId="23" xfId="0" applyNumberFormat="1" applyFill="1" applyBorder="1" applyAlignment="1">
      <alignment horizontal="center" vertical="center"/>
    </xf>
    <xf numFmtId="0" fontId="0" fillId="41" borderId="68" xfId="0" applyNumberFormat="1" applyFill="1" applyBorder="1" applyAlignment="1">
      <alignment horizontal="center" vertical="center"/>
    </xf>
    <xf numFmtId="164" fontId="0" fillId="0" borderId="27" xfId="0" applyNumberFormat="1" applyFill="1" applyBorder="1" applyAlignment="1">
      <alignment horizontal="center" vertical="center"/>
    </xf>
    <xf numFmtId="0" fontId="0" fillId="34" borderId="20" xfId="0" applyFill="1" applyBorder="1" applyAlignment="1">
      <alignment horizontal="center"/>
    </xf>
    <xf numFmtId="0" fontId="0" fillId="41" borderId="35" xfId="0" applyFill="1" applyBorder="1" applyAlignment="1">
      <alignment horizontal="center" vertical="center"/>
    </xf>
    <xf numFmtId="0" fontId="0" fillId="41" borderId="69" xfId="0" applyFill="1" applyBorder="1" applyAlignment="1">
      <alignment horizontal="center" vertical="center"/>
    </xf>
    <xf numFmtId="0" fontId="0" fillId="34" borderId="20" xfId="0" applyFill="1" applyBorder="1" applyAlignment="1">
      <alignment horizontal="center" vertical="center" wrapText="1"/>
    </xf>
    <xf numFmtId="0" fontId="0" fillId="34" borderId="40" xfId="0" applyFill="1" applyBorder="1" applyAlignment="1">
      <alignment horizontal="center" vertical="center" wrapText="1"/>
    </xf>
    <xf numFmtId="0" fontId="0" fillId="34" borderId="65" xfId="0" applyFill="1" applyBorder="1" applyAlignment="1">
      <alignment horizontal="center" vertical="center" wrapText="1"/>
    </xf>
    <xf numFmtId="0" fontId="0" fillId="41" borderId="63" xfId="0" applyFill="1" applyBorder="1" applyAlignment="1">
      <alignment horizontal="center" vertical="center"/>
    </xf>
    <xf numFmtId="0" fontId="0" fillId="41" borderId="70" xfId="0" applyFill="1" applyBorder="1" applyAlignment="1">
      <alignment horizontal="center" vertical="center"/>
    </xf>
    <xf numFmtId="0" fontId="0" fillId="41" borderId="71" xfId="0" applyFill="1" applyBorder="1" applyAlignment="1">
      <alignment horizontal="center" vertical="center"/>
    </xf>
    <xf numFmtId="164" fontId="0" fillId="0" borderId="40" xfId="0" applyNumberFormat="1" applyFill="1" applyBorder="1" applyAlignment="1">
      <alignment horizontal="center" vertical="center"/>
    </xf>
    <xf numFmtId="0" fontId="0" fillId="34" borderId="59" xfId="0" applyFill="1" applyBorder="1" applyAlignment="1">
      <alignment horizontal="center"/>
    </xf>
    <xf numFmtId="0" fontId="0" fillId="41" borderId="47" xfId="0" applyFill="1" applyBorder="1" applyAlignment="1">
      <alignment horizontal="center" vertical="center"/>
    </xf>
    <xf numFmtId="0" fontId="0" fillId="41" borderId="48" xfId="0" applyFill="1" applyBorder="1" applyAlignment="1">
      <alignment horizontal="center" vertical="center"/>
    </xf>
    <xf numFmtId="0" fontId="0" fillId="41" borderId="72" xfId="0" applyFill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0" fillId="34" borderId="21" xfId="0" applyFill="1" applyBorder="1" applyAlignment="1">
      <alignment horizontal="center"/>
    </xf>
    <xf numFmtId="0" fontId="0" fillId="0" borderId="22" xfId="0" applyFill="1" applyBorder="1" applyAlignment="1">
      <alignment horizontal="center" vertical="center"/>
    </xf>
    <xf numFmtId="0" fontId="0" fillId="41" borderId="23" xfId="0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64" fontId="0" fillId="0" borderId="24" xfId="0" applyNumberFormat="1" applyFill="1" applyBorder="1" applyAlignment="1">
      <alignment horizontal="center" vertical="center"/>
    </xf>
    <xf numFmtId="0" fontId="0" fillId="34" borderId="20" xfId="0" applyFont="1" applyFill="1" applyBorder="1" applyAlignment="1">
      <alignment horizontal="center" vertical="center" wrapText="1"/>
    </xf>
    <xf numFmtId="164" fontId="0" fillId="0" borderId="37" xfId="0" applyNumberFormat="1" applyBorder="1" applyAlignment="1">
      <alignment horizontal="center" vertical="center"/>
    </xf>
    <xf numFmtId="0" fontId="0" fillId="34" borderId="46" xfId="0" applyFill="1" applyBorder="1" applyAlignment="1">
      <alignment horizontal="center" vertical="center" wrapText="1"/>
    </xf>
    <xf numFmtId="0" fontId="0" fillId="0" borderId="53" xfId="0" applyBorder="1"/>
    <xf numFmtId="0" fontId="0" fillId="0" borderId="0" xfId="0" applyBorder="1"/>
    <xf numFmtId="0" fontId="0" fillId="0" borderId="54" xfId="0" applyBorder="1"/>
    <xf numFmtId="0" fontId="0" fillId="34" borderId="27" xfId="0" applyFill="1" applyBorder="1" applyAlignment="1">
      <alignment horizontal="center" vertical="center"/>
    </xf>
    <xf numFmtId="0" fontId="0" fillId="41" borderId="27" xfId="0" applyFill="1" applyBorder="1" applyAlignment="1">
      <alignment horizontal="center" vertical="center"/>
    </xf>
    <xf numFmtId="0" fontId="0" fillId="41" borderId="25" xfId="0" applyNumberFormat="1" applyFill="1" applyBorder="1" applyAlignment="1">
      <alignment horizontal="center" vertical="center"/>
    </xf>
    <xf numFmtId="0" fontId="0" fillId="34" borderId="34" xfId="0" applyFill="1" applyBorder="1" applyAlignment="1">
      <alignment horizontal="center" vertical="center"/>
    </xf>
    <xf numFmtId="0" fontId="0" fillId="41" borderId="34" xfId="0" applyFill="1" applyBorder="1" applyAlignment="1">
      <alignment horizontal="center" vertical="center"/>
    </xf>
    <xf numFmtId="0" fontId="0" fillId="41" borderId="34" xfId="0" applyNumberFormat="1" applyFill="1" applyBorder="1" applyAlignment="1">
      <alignment horizontal="center" vertical="center"/>
    </xf>
    <xf numFmtId="0" fontId="0" fillId="41" borderId="32" xfId="0" applyNumberFormat="1" applyFill="1" applyBorder="1" applyAlignment="1">
      <alignment horizontal="center" vertical="center"/>
    </xf>
    <xf numFmtId="0" fontId="0" fillId="41" borderId="73" xfId="0" applyNumberFormat="1" applyFill="1" applyBorder="1" applyAlignment="1">
      <alignment horizontal="center" vertical="center"/>
    </xf>
    <xf numFmtId="0" fontId="0" fillId="34" borderId="40" xfId="0" applyFill="1" applyBorder="1" applyAlignment="1">
      <alignment horizontal="center" vertical="center"/>
    </xf>
    <xf numFmtId="0" fontId="0" fillId="41" borderId="40" xfId="0" applyFill="1" applyBorder="1" applyAlignment="1">
      <alignment horizontal="center" vertical="center"/>
    </xf>
    <xf numFmtId="0" fontId="0" fillId="41" borderId="40" xfId="0" applyNumberFormat="1" applyFill="1" applyBorder="1" applyAlignment="1">
      <alignment horizontal="center" vertical="center"/>
    </xf>
    <xf numFmtId="0" fontId="0" fillId="41" borderId="38" xfId="0" applyNumberFormat="1" applyFill="1" applyBorder="1" applyAlignment="1">
      <alignment horizontal="center" vertical="center"/>
    </xf>
    <xf numFmtId="0" fontId="0" fillId="41" borderId="69" xfId="0" applyNumberFormat="1" applyFill="1" applyBorder="1" applyAlignment="1">
      <alignment horizontal="center" vertical="center"/>
    </xf>
    <xf numFmtId="164" fontId="0" fillId="41" borderId="35" xfId="0" applyNumberFormat="1" applyFill="1" applyBorder="1" applyAlignment="1">
      <alignment horizontal="center" vertical="center"/>
    </xf>
    <xf numFmtId="0" fontId="0" fillId="40" borderId="40" xfId="0" applyFill="1" applyBorder="1" applyAlignment="1">
      <alignment horizontal="center" vertical="center"/>
    </xf>
    <xf numFmtId="0" fontId="25" fillId="37" borderId="35" xfId="0" applyNumberFormat="1" applyFont="1" applyFill="1" applyBorder="1" applyAlignment="1">
      <alignment horizontal="center" vertical="center"/>
    </xf>
    <xf numFmtId="0" fontId="25" fillId="37" borderId="37" xfId="0" applyNumberFormat="1" applyFont="1" applyFill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0" fontId="0" fillId="40" borderId="58" xfId="0" applyFill="1" applyBorder="1" applyAlignment="1">
      <alignment horizontal="center" vertical="center"/>
    </xf>
    <xf numFmtId="0" fontId="0" fillId="41" borderId="58" xfId="0" applyNumberFormat="1" applyFill="1" applyBorder="1" applyAlignment="1">
      <alignment horizontal="center" vertical="center"/>
    </xf>
    <xf numFmtId="0" fontId="0" fillId="41" borderId="74" xfId="0" applyNumberFormat="1" applyFill="1" applyBorder="1" applyAlignment="1">
      <alignment horizontal="center" vertical="center"/>
    </xf>
    <xf numFmtId="0" fontId="0" fillId="41" borderId="71" xfId="0" applyNumberFormat="1" applyFill="1" applyBorder="1" applyAlignment="1">
      <alignment horizontal="center" vertical="center"/>
    </xf>
    <xf numFmtId="0" fontId="25" fillId="37" borderId="63" xfId="0" applyNumberFormat="1" applyFont="1" applyFill="1" applyBorder="1" applyAlignment="1">
      <alignment horizontal="center" vertical="center"/>
    </xf>
    <xf numFmtId="0" fontId="25" fillId="37" borderId="64" xfId="0" applyNumberFormat="1" applyFont="1" applyFill="1" applyBorder="1" applyAlignment="1">
      <alignment horizontal="center" vertical="center"/>
    </xf>
    <xf numFmtId="0" fontId="0" fillId="34" borderId="20" xfId="0" applyFill="1" applyBorder="1" applyAlignment="1">
      <alignment horizontal="center" vertical="center"/>
    </xf>
    <xf numFmtId="0" fontId="27" fillId="37" borderId="16" xfId="0" applyNumberFormat="1" applyFont="1" applyFill="1" applyBorder="1" applyAlignment="1">
      <alignment horizontal="center" vertical="center"/>
    </xf>
    <xf numFmtId="0" fontId="27" fillId="37" borderId="52" xfId="0" applyNumberFormat="1" applyFont="1" applyFill="1" applyBorder="1" applyAlignment="1">
      <alignment horizontal="center" vertical="center"/>
    </xf>
    <xf numFmtId="0" fontId="27" fillId="37" borderId="17" xfId="0" applyNumberFormat="1" applyFont="1" applyFill="1" applyBorder="1" applyAlignment="1">
      <alignment horizontal="center" vertical="center"/>
    </xf>
    <xf numFmtId="0" fontId="16" fillId="40" borderId="65" xfId="0" applyNumberFormat="1" applyFont="1" applyFill="1" applyBorder="1" applyAlignment="1">
      <alignment horizontal="center" vertical="center"/>
    </xf>
    <xf numFmtId="0" fontId="16" fillId="40" borderId="62" xfId="0" applyNumberFormat="1" applyFont="1" applyFill="1" applyBorder="1" applyAlignment="1">
      <alignment horizontal="center" vertical="center"/>
    </xf>
    <xf numFmtId="0" fontId="0" fillId="34" borderId="46" xfId="0" applyFill="1" applyBorder="1" applyAlignment="1">
      <alignment horizontal="center" vertical="center"/>
    </xf>
    <xf numFmtId="0" fontId="0" fillId="41" borderId="19" xfId="0" applyFill="1" applyBorder="1" applyAlignment="1">
      <alignment horizontal="center" vertical="center"/>
    </xf>
    <xf numFmtId="0" fontId="0" fillId="41" borderId="19" xfId="0" applyNumberFormat="1" applyFill="1" applyBorder="1" applyAlignment="1">
      <alignment horizontal="center" vertical="center"/>
    </xf>
    <xf numFmtId="0" fontId="0" fillId="41" borderId="66" xfId="0" applyNumberFormat="1" applyFill="1" applyBorder="1" applyAlignment="1">
      <alignment horizontal="center" vertical="center"/>
    </xf>
    <xf numFmtId="0" fontId="0" fillId="41" borderId="75" xfId="0" applyNumberFormat="1" applyFill="1" applyBorder="1" applyAlignment="1">
      <alignment horizontal="center" vertical="center"/>
    </xf>
    <xf numFmtId="0" fontId="0" fillId="41" borderId="43" xfId="0" applyNumberFormat="1" applyFill="1" applyBorder="1" applyAlignment="1">
      <alignment horizontal="center" vertical="center"/>
    </xf>
    <xf numFmtId="0" fontId="0" fillId="41" borderId="45" xfId="0" applyNumberFormat="1" applyFill="1" applyBorder="1" applyAlignment="1">
      <alignment horizontal="center" vertical="center"/>
    </xf>
    <xf numFmtId="0" fontId="0" fillId="41" borderId="47" xfId="0" applyNumberFormat="1" applyFill="1" applyBorder="1" applyAlignment="1">
      <alignment horizontal="center" vertical="center"/>
    </xf>
    <xf numFmtId="164" fontId="27" fillId="35" borderId="11" xfId="0" applyNumberFormat="1" applyFont="1" applyFill="1" applyBorder="1" applyAlignment="1">
      <alignment horizontal="center" vertical="center"/>
    </xf>
    <xf numFmtId="0" fontId="0" fillId="35" borderId="12" xfId="0" applyNumberFormat="1" applyFill="1" applyBorder="1" applyAlignment="1">
      <alignment horizontal="center" vertical="center"/>
    </xf>
    <xf numFmtId="0" fontId="0" fillId="35" borderId="13" xfId="0" applyNumberFormat="1" applyFill="1" applyBorder="1" applyAlignment="1">
      <alignment horizontal="center" vertical="center"/>
    </xf>
    <xf numFmtId="164" fontId="28" fillId="35" borderId="14" xfId="0" applyNumberFormat="1" applyFont="1" applyFill="1" applyBorder="1" applyAlignment="1">
      <alignment horizontal="center" vertical="center"/>
    </xf>
    <xf numFmtId="164" fontId="28" fillId="35" borderId="11" xfId="0" applyNumberFormat="1" applyFont="1" applyFill="1" applyBorder="1" applyAlignment="1">
      <alignment horizontal="center" vertical="center"/>
    </xf>
    <xf numFmtId="0" fontId="0" fillId="35" borderId="76" xfId="0" applyNumberFormat="1" applyFill="1" applyBorder="1" applyAlignment="1">
      <alignment horizontal="center" vertical="center"/>
    </xf>
    <xf numFmtId="164" fontId="28" fillId="35" borderId="67" xfId="0" applyNumberFormat="1" applyFont="1" applyFill="1" applyBorder="1" applyAlignment="1">
      <alignment horizontal="center" vertical="center"/>
    </xf>
    <xf numFmtId="164" fontId="29" fillId="35" borderId="15" xfId="0" applyNumberFormat="1" applyFont="1" applyFill="1" applyBorder="1" applyAlignment="1">
      <alignment horizontal="center" vertical="center"/>
    </xf>
    <xf numFmtId="0" fontId="0" fillId="0" borderId="42" xfId="0" applyBorder="1"/>
    <xf numFmtId="0" fontId="0" fillId="0" borderId="50" xfId="0" applyBorder="1"/>
    <xf numFmtId="0" fontId="0" fillId="0" borderId="16" xfId="0" applyNumberFormat="1" applyBorder="1" applyAlignment="1">
      <alignment horizontal="center" vertical="center"/>
    </xf>
    <xf numFmtId="0" fontId="0" fillId="0" borderId="52" xfId="0" applyNumberFormat="1" applyBorder="1" applyAlignment="1">
      <alignment horizontal="center" vertical="center"/>
    </xf>
    <xf numFmtId="0" fontId="0" fillId="0" borderId="77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165" fontId="30" fillId="0" borderId="17" xfId="0" applyNumberFormat="1" applyFont="1" applyBorder="1" applyAlignment="1">
      <alignment horizontal="center" vertical="center"/>
    </xf>
    <xf numFmtId="0" fontId="0" fillId="34" borderId="55" xfId="0" applyFill="1" applyBorder="1" applyAlignment="1">
      <alignment horizontal="center" vertical="center"/>
    </xf>
    <xf numFmtId="0" fontId="0" fillId="41" borderId="56" xfId="0" applyFill="1" applyBorder="1" applyAlignment="1">
      <alignment horizontal="center" vertical="center"/>
    </xf>
    <xf numFmtId="0" fontId="0" fillId="0" borderId="56" xfId="0" applyNumberFormat="1" applyFill="1" applyBorder="1" applyAlignment="1">
      <alignment horizontal="center" vertical="center"/>
    </xf>
    <xf numFmtId="0" fontId="0" fillId="37" borderId="57" xfId="0" applyNumberFormat="1" applyFill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0" fillId="41" borderId="78" xfId="0" applyNumberFormat="1" applyFill="1" applyBorder="1" applyAlignment="1">
      <alignment horizontal="center" vertical="center"/>
    </xf>
    <xf numFmtId="0" fontId="0" fillId="0" borderId="52" xfId="0" applyNumberFormat="1" applyFill="1" applyBorder="1" applyAlignment="1">
      <alignment horizontal="center" vertical="center"/>
    </xf>
    <xf numFmtId="0" fontId="0" fillId="37" borderId="17" xfId="0" applyNumberFormat="1" applyFill="1" applyBorder="1" applyAlignment="1">
      <alignment horizontal="center" vertical="center"/>
    </xf>
    <xf numFmtId="0" fontId="25" fillId="41" borderId="11" xfId="0" applyNumberFormat="1" applyFont="1" applyFill="1" applyBorder="1" applyAlignment="1">
      <alignment horizontal="center" vertical="center"/>
    </xf>
    <xf numFmtId="0" fontId="0" fillId="41" borderId="21" xfId="0" applyNumberFormat="1" applyFont="1" applyFill="1" applyBorder="1" applyAlignment="1">
      <alignment horizontal="center" vertical="center"/>
    </xf>
    <xf numFmtId="0" fontId="0" fillId="41" borderId="53" xfId="0" applyNumberFormat="1" applyFill="1" applyBorder="1" applyAlignment="1">
      <alignment horizontal="center" vertical="center"/>
    </xf>
    <xf numFmtId="0" fontId="0" fillId="40" borderId="21" xfId="0" applyNumberFormat="1" applyFill="1" applyBorder="1" applyAlignment="1">
      <alignment horizontal="center" vertical="center"/>
    </xf>
    <xf numFmtId="0" fontId="0" fillId="40" borderId="28" xfId="0" applyNumberFormat="1" applyFill="1" applyBorder="1" applyAlignment="1">
      <alignment horizontal="center" vertical="center"/>
    </xf>
    <xf numFmtId="0" fontId="0" fillId="40" borderId="20" xfId="0" applyNumberFormat="1" applyFill="1" applyBorder="1" applyAlignment="1">
      <alignment horizontal="center" vertical="center"/>
    </xf>
    <xf numFmtId="0" fontId="0" fillId="40" borderId="42" xfId="0" applyNumberFormat="1" applyFill="1" applyBorder="1" applyAlignment="1">
      <alignment horizontal="center" vertical="center"/>
    </xf>
    <xf numFmtId="0" fontId="0" fillId="40" borderId="30" xfId="0" applyFill="1" applyBorder="1" applyAlignment="1">
      <alignment horizontal="center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1;&#1088;&#1072;&#1085;&#1080;&#1083;&#1080;&#1097;&#1077;\&#1060;&#1048;&#1053;&#1040;&#1053;&#1057;&#1067;\&#1069;&#1050;\&#1069;&#1050;%20&#1057;&#1042;&#1054;&#1044;&#1053;&#1040;&#107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Г"/>
      <sheetName val="ЯРМ"/>
      <sheetName val="РУБЛИ"/>
      <sheetName val="СВОДНАЯ"/>
      <sheetName val="ДАННЫЕ"/>
      <sheetName val="ЗЕМЛЕДЕЛИЕ"/>
      <sheetName val="КУРИЦЫ"/>
      <sheetName val="РЯБУШКИ"/>
      <sheetName val="СВИНЬИ"/>
      <sheetName val="КРС"/>
      <sheetName val="ОРУЖЕЙНОЕ ДЕЛО"/>
      <sheetName val="БАШНЯ МАГОВ"/>
      <sheetName val="ПРОГУЛОЧНЫЕ СУДА"/>
      <sheetName val="ОХОТА"/>
      <sheetName val="НЕДВИЖИМОСТЬ"/>
      <sheetName val="ПРИИСКИ"/>
      <sheetName val="КНЯЖЕСТВО"/>
      <sheetName val="РЕСУРСЫ"/>
      <sheetName val="Лист1"/>
      <sheetName val="Стратегия "/>
    </sheetNames>
    <sheetDataSet>
      <sheetData sheetId="0"/>
      <sheetData sheetId="1"/>
      <sheetData sheetId="2"/>
      <sheetData sheetId="3"/>
      <sheetData sheetId="4"/>
      <sheetData sheetId="5">
        <row r="4">
          <cell r="J4">
            <v>9.5701647058823499E-3</v>
          </cell>
        </row>
        <row r="5">
          <cell r="J5">
            <v>9.0516235294117592E-3</v>
          </cell>
        </row>
        <row r="6">
          <cell r="J6">
            <v>9.3744941176470559E-3</v>
          </cell>
        </row>
        <row r="7">
          <cell r="J7">
            <v>7.4862588235294078E-3</v>
          </cell>
        </row>
        <row r="8">
          <cell r="J8">
            <v>9.2472941176470584E-3</v>
          </cell>
        </row>
      </sheetData>
      <sheetData sheetId="6">
        <row r="9">
          <cell r="H9">
            <v>-6.3877749999999983E-2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36">
          <cell r="D36">
            <v>1.8810499999999999</v>
          </cell>
        </row>
      </sheetData>
      <sheetData sheetId="15"/>
      <sheetData sheetId="16"/>
      <sheetData sheetId="17">
        <row r="7">
          <cell r="S7">
            <v>-2.1640125000000023</v>
          </cell>
        </row>
        <row r="45">
          <cell r="P45">
            <v>0.3231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0"/>
  <sheetViews>
    <sheetView tabSelected="1" topLeftCell="A74" workbookViewId="0">
      <selection activeCell="O76" sqref="O76"/>
    </sheetView>
  </sheetViews>
  <sheetFormatPr defaultRowHeight="15" x14ac:dyDescent="0.25"/>
  <cols>
    <col min="1" max="1" width="8.140625" bestFit="1" customWidth="1"/>
    <col min="2" max="2" width="64.28515625" customWidth="1"/>
    <col min="3" max="3" width="14.140625" customWidth="1"/>
    <col min="4" max="4" width="9.42578125" customWidth="1"/>
    <col min="5" max="5" width="10.140625" customWidth="1"/>
    <col min="6" max="6" width="7.5703125" customWidth="1"/>
    <col min="7" max="7" width="8" customWidth="1"/>
    <col min="8" max="8" width="8.28515625" customWidth="1"/>
    <col min="9" max="9" width="10.5703125" customWidth="1"/>
    <col min="10" max="10" width="8.85546875" customWidth="1"/>
    <col min="11" max="11" width="14.7109375" customWidth="1"/>
    <col min="12" max="12" width="17" customWidth="1"/>
  </cols>
  <sheetData>
    <row r="1" spans="1:12" ht="15.75" customHeight="1" thickBot="1" x14ac:dyDescent="0.3">
      <c r="A1" s="1"/>
      <c r="B1" s="2"/>
      <c r="C1" s="3" t="s">
        <v>0</v>
      </c>
      <c r="D1" s="4" t="s">
        <v>1</v>
      </c>
      <c r="E1" s="5"/>
      <c r="F1" s="5"/>
      <c r="G1" s="5"/>
      <c r="H1" s="5"/>
      <c r="I1" s="6" t="s">
        <v>2</v>
      </c>
      <c r="J1" s="7"/>
      <c r="K1" s="8" t="s">
        <v>3</v>
      </c>
      <c r="L1" s="9"/>
    </row>
    <row r="2" spans="1:12" ht="19.5" customHeight="1" thickBot="1" x14ac:dyDescent="0.3">
      <c r="A2" s="10" t="s">
        <v>4</v>
      </c>
      <c r="B2" s="11"/>
      <c r="C2" s="12" t="s">
        <v>5</v>
      </c>
      <c r="D2" s="13" t="s">
        <v>6</v>
      </c>
      <c r="E2" s="14"/>
      <c r="F2" s="15"/>
      <c r="G2" s="16" t="s">
        <v>7</v>
      </c>
      <c r="H2" s="17">
        <v>2.3999999999999998E-3</v>
      </c>
      <c r="I2" s="18" t="s">
        <v>8</v>
      </c>
      <c r="J2" s="19" t="s">
        <v>9</v>
      </c>
      <c r="K2" s="13" t="s">
        <v>10</v>
      </c>
      <c r="L2" s="15"/>
    </row>
    <row r="3" spans="1:12" ht="15.75" customHeight="1" thickBot="1" x14ac:dyDescent="0.3">
      <c r="A3" s="20"/>
      <c r="B3" s="21"/>
      <c r="C3" s="22"/>
      <c r="D3" s="23" t="s">
        <v>11</v>
      </c>
      <c r="E3" s="23" t="s">
        <v>12</v>
      </c>
      <c r="F3" s="24" t="s">
        <v>13</v>
      </c>
      <c r="G3" s="25" t="s">
        <v>14</v>
      </c>
      <c r="H3" s="26" t="s">
        <v>13</v>
      </c>
      <c r="I3" s="24" t="s">
        <v>13</v>
      </c>
      <c r="J3" s="27" t="s">
        <v>13</v>
      </c>
      <c r="K3" s="28" t="s">
        <v>15</v>
      </c>
      <c r="L3" s="28" t="s">
        <v>16</v>
      </c>
    </row>
    <row r="4" spans="1:12" ht="15.75" customHeight="1" thickBot="1" x14ac:dyDescent="0.3">
      <c r="A4" s="20"/>
      <c r="B4" s="29" t="s">
        <v>17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1:12" ht="15.75" customHeight="1" x14ac:dyDescent="0.25">
      <c r="A5" s="20"/>
      <c r="B5" s="32" t="s">
        <v>18</v>
      </c>
      <c r="C5" s="286">
        <v>1</v>
      </c>
      <c r="D5" s="33">
        <v>1</v>
      </c>
      <c r="E5" s="34">
        <v>90</v>
      </c>
      <c r="F5" s="35">
        <f t="shared" ref="F5:F20" si="0">D5/E5</f>
        <v>1.1111111111111112E-2</v>
      </c>
      <c r="G5" s="36">
        <v>1</v>
      </c>
      <c r="H5" s="37">
        <f t="shared" ref="H5:H20" si="1">G5*$H$2</f>
        <v>2.3999999999999998E-3</v>
      </c>
      <c r="I5" s="38">
        <v>0</v>
      </c>
      <c r="J5" s="39"/>
      <c r="K5" s="40">
        <f t="shared" ref="K5:K20" si="2">I5-H5-F5+J5</f>
        <v>-1.3511111111111111E-2</v>
      </c>
      <c r="L5" s="40">
        <f>K5*C5+J5</f>
        <v>-1.3511111111111111E-2</v>
      </c>
    </row>
    <row r="6" spans="1:12" ht="15.75" customHeight="1" x14ac:dyDescent="0.25">
      <c r="A6" s="20"/>
      <c r="B6" s="32" t="s">
        <v>19</v>
      </c>
      <c r="C6" s="287">
        <v>1</v>
      </c>
      <c r="D6" s="41">
        <v>1</v>
      </c>
      <c r="E6" s="42">
        <v>90</v>
      </c>
      <c r="F6" s="43">
        <f t="shared" si="0"/>
        <v>1.1111111111111112E-2</v>
      </c>
      <c r="G6" s="44">
        <v>1</v>
      </c>
      <c r="H6" s="45">
        <f t="shared" si="1"/>
        <v>2.3999999999999998E-3</v>
      </c>
      <c r="I6" s="46">
        <v>0</v>
      </c>
      <c r="J6" s="47">
        <v>1E-4</v>
      </c>
      <c r="K6" s="48">
        <f t="shared" si="2"/>
        <v>-1.3411111111111111E-2</v>
      </c>
      <c r="L6" s="48">
        <f>K6*C6+J6</f>
        <v>-1.3311111111111112E-2</v>
      </c>
    </row>
    <row r="7" spans="1:12" ht="19.5" customHeight="1" x14ac:dyDescent="0.25">
      <c r="A7" s="20"/>
      <c r="B7" s="32" t="s">
        <v>20</v>
      </c>
      <c r="C7" s="288">
        <v>1</v>
      </c>
      <c r="D7" s="49">
        <v>5</v>
      </c>
      <c r="E7" s="50">
        <v>30</v>
      </c>
      <c r="F7" s="51">
        <f t="shared" si="0"/>
        <v>0.16666666666666666</v>
      </c>
      <c r="G7" s="52">
        <v>1</v>
      </c>
      <c r="H7" s="53">
        <f t="shared" si="1"/>
        <v>2.3999999999999998E-3</v>
      </c>
      <c r="I7" s="54">
        <v>0.17169999999999999</v>
      </c>
      <c r="J7" s="55"/>
      <c r="K7" s="56">
        <f t="shared" si="2"/>
        <v>2.6333333333333209E-3</v>
      </c>
      <c r="L7" s="56">
        <f>K7*C7+J7</f>
        <v>2.6333333333333209E-3</v>
      </c>
    </row>
    <row r="8" spans="1:12" ht="15.75" customHeight="1" x14ac:dyDescent="0.25">
      <c r="A8" s="20"/>
      <c r="B8" s="57" t="s">
        <v>21</v>
      </c>
      <c r="C8" s="287">
        <v>1</v>
      </c>
      <c r="D8" s="41">
        <v>1</v>
      </c>
      <c r="E8" s="42">
        <v>90</v>
      </c>
      <c r="F8" s="43">
        <f t="shared" si="0"/>
        <v>1.1111111111111112E-2</v>
      </c>
      <c r="G8" s="44">
        <v>1</v>
      </c>
      <c r="H8" s="45">
        <f t="shared" si="1"/>
        <v>2.3999999999999998E-3</v>
      </c>
      <c r="I8" s="46">
        <v>1.1900000000000001E-2</v>
      </c>
      <c r="J8" s="47">
        <v>1.5E-3</v>
      </c>
      <c r="K8" s="48">
        <f t="shared" si="2"/>
        <v>-1.1111111111111001E-4</v>
      </c>
      <c r="L8" s="56">
        <f>K8*C8+J8</f>
        <v>1.38888888888889E-3</v>
      </c>
    </row>
    <row r="9" spans="1:12" ht="19.5" customHeight="1" x14ac:dyDescent="0.25">
      <c r="A9" s="20"/>
      <c r="B9" s="32" t="s">
        <v>22</v>
      </c>
      <c r="C9" s="288">
        <v>1</v>
      </c>
      <c r="D9" s="49">
        <v>1</v>
      </c>
      <c r="E9" s="50">
        <v>90</v>
      </c>
      <c r="F9" s="43">
        <f t="shared" si="0"/>
        <v>1.1111111111111112E-2</v>
      </c>
      <c r="G9" s="52">
        <v>1</v>
      </c>
      <c r="H9" s="53">
        <f t="shared" si="1"/>
        <v>2.3999999999999998E-3</v>
      </c>
      <c r="I9" s="46">
        <v>1.2500000000000001E-2</v>
      </c>
      <c r="J9" s="47"/>
      <c r="K9" s="56">
        <f t="shared" si="2"/>
        <v>-1.0111111111111102E-3</v>
      </c>
      <c r="L9" s="48">
        <f t="shared" ref="L9:L20" si="3">K9*C9+J9</f>
        <v>-1.0111111111111102E-3</v>
      </c>
    </row>
    <row r="10" spans="1:12" ht="19.5" customHeight="1" x14ac:dyDescent="0.25">
      <c r="A10" s="20"/>
      <c r="B10" s="32" t="s">
        <v>23</v>
      </c>
      <c r="C10" s="288">
        <v>1</v>
      </c>
      <c r="D10" s="49">
        <v>1.5</v>
      </c>
      <c r="E10" s="50">
        <v>90</v>
      </c>
      <c r="F10" s="43">
        <f t="shared" si="0"/>
        <v>1.6666666666666666E-2</v>
      </c>
      <c r="G10" s="52">
        <v>1</v>
      </c>
      <c r="H10" s="58">
        <f t="shared" si="1"/>
        <v>2.3999999999999998E-3</v>
      </c>
      <c r="I10" s="46">
        <v>1.9199999999999998E-2</v>
      </c>
      <c r="J10" s="55"/>
      <c r="K10" s="56">
        <f t="shared" si="2"/>
        <v>1.3333333333333253E-4</v>
      </c>
      <c r="L10" s="48">
        <f t="shared" si="3"/>
        <v>1.3333333333333253E-4</v>
      </c>
    </row>
    <row r="11" spans="1:12" ht="15.75" customHeight="1" x14ac:dyDescent="0.25">
      <c r="A11" s="20"/>
      <c r="B11" s="32" t="s">
        <v>24</v>
      </c>
      <c r="C11" s="288">
        <v>1</v>
      </c>
      <c r="D11" s="49">
        <v>1</v>
      </c>
      <c r="E11" s="50">
        <v>90</v>
      </c>
      <c r="F11" s="43">
        <f t="shared" si="0"/>
        <v>1.1111111111111112E-2</v>
      </c>
      <c r="G11" s="52">
        <v>1</v>
      </c>
      <c r="H11" s="53">
        <f t="shared" si="1"/>
        <v>2.3999999999999998E-3</v>
      </c>
      <c r="I11" s="46">
        <v>1.2E-2</v>
      </c>
      <c r="J11" s="47"/>
      <c r="K11" s="56">
        <f t="shared" si="2"/>
        <v>-1.5111111111111106E-3</v>
      </c>
      <c r="L11" s="48">
        <f t="shared" si="3"/>
        <v>-1.5111111111111106E-3</v>
      </c>
    </row>
    <row r="12" spans="1:12" x14ac:dyDescent="0.25">
      <c r="A12" s="20"/>
      <c r="B12" s="32" t="s">
        <v>25</v>
      </c>
      <c r="C12" s="288">
        <v>1</v>
      </c>
      <c r="D12" s="49">
        <v>0</v>
      </c>
      <c r="E12" s="50">
        <v>90</v>
      </c>
      <c r="F12" s="43">
        <f t="shared" si="0"/>
        <v>0</v>
      </c>
      <c r="G12" s="52">
        <v>1</v>
      </c>
      <c r="H12" s="58">
        <f t="shared" si="1"/>
        <v>2.3999999999999998E-3</v>
      </c>
      <c r="I12" s="46">
        <v>0</v>
      </c>
      <c r="J12" s="55"/>
      <c r="K12" s="56">
        <f t="shared" si="2"/>
        <v>-2.3999999999999998E-3</v>
      </c>
      <c r="L12" s="48">
        <f t="shared" si="3"/>
        <v>-2.3999999999999998E-3</v>
      </c>
    </row>
    <row r="13" spans="1:12" x14ac:dyDescent="0.25">
      <c r="A13" s="20"/>
      <c r="B13" s="32" t="s">
        <v>26</v>
      </c>
      <c r="C13" s="288">
        <v>1</v>
      </c>
      <c r="D13" s="49">
        <v>1</v>
      </c>
      <c r="E13" s="50">
        <v>90</v>
      </c>
      <c r="F13" s="43">
        <f t="shared" si="0"/>
        <v>1.1111111111111112E-2</v>
      </c>
      <c r="G13" s="52">
        <v>1</v>
      </c>
      <c r="H13" s="53">
        <f t="shared" si="1"/>
        <v>2.3999999999999998E-3</v>
      </c>
      <c r="I13" s="46">
        <v>0</v>
      </c>
      <c r="J13" s="47"/>
      <c r="K13" s="56">
        <f t="shared" si="2"/>
        <v>-1.3511111111111111E-2</v>
      </c>
      <c r="L13" s="48">
        <f t="shared" si="3"/>
        <v>-1.3511111111111111E-2</v>
      </c>
    </row>
    <row r="14" spans="1:12" x14ac:dyDescent="0.25">
      <c r="A14" s="20"/>
      <c r="B14" s="32" t="s">
        <v>27</v>
      </c>
      <c r="C14" s="288">
        <v>1</v>
      </c>
      <c r="D14" s="49">
        <v>1</v>
      </c>
      <c r="E14" s="50">
        <v>90</v>
      </c>
      <c r="F14" s="43">
        <f t="shared" si="0"/>
        <v>1.1111111111111112E-2</v>
      </c>
      <c r="G14" s="52">
        <v>1</v>
      </c>
      <c r="H14" s="53">
        <f t="shared" si="1"/>
        <v>2.3999999999999998E-3</v>
      </c>
      <c r="I14" s="46">
        <v>1.2200000000000001E-2</v>
      </c>
      <c r="J14" s="47"/>
      <c r="K14" s="56">
        <f t="shared" si="2"/>
        <v>-1.3111111111111101E-3</v>
      </c>
      <c r="L14" s="48">
        <f t="shared" si="3"/>
        <v>-1.3111111111111101E-3</v>
      </c>
    </row>
    <row r="15" spans="1:12" x14ac:dyDescent="0.25">
      <c r="A15" s="20"/>
      <c r="B15" s="59" t="s">
        <v>28</v>
      </c>
      <c r="C15" s="288">
        <v>1</v>
      </c>
      <c r="D15" s="49">
        <v>1</v>
      </c>
      <c r="E15" s="50">
        <v>90</v>
      </c>
      <c r="F15" s="43">
        <f t="shared" si="0"/>
        <v>1.1111111111111112E-2</v>
      </c>
      <c r="G15" s="52">
        <v>1</v>
      </c>
      <c r="H15" s="58">
        <f t="shared" si="1"/>
        <v>2.3999999999999998E-3</v>
      </c>
      <c r="I15" s="46">
        <v>0</v>
      </c>
      <c r="J15" s="55"/>
      <c r="K15" s="56">
        <f t="shared" si="2"/>
        <v>-1.3511111111111111E-2</v>
      </c>
      <c r="L15" s="48">
        <f t="shared" si="3"/>
        <v>-1.3511111111111111E-2</v>
      </c>
    </row>
    <row r="16" spans="1:12" x14ac:dyDescent="0.25">
      <c r="A16" s="20"/>
      <c r="B16" s="57" t="s">
        <v>29</v>
      </c>
      <c r="C16" s="287">
        <v>1</v>
      </c>
      <c r="D16" s="41">
        <v>1</v>
      </c>
      <c r="E16" s="42">
        <v>30</v>
      </c>
      <c r="F16" s="43">
        <f t="shared" si="0"/>
        <v>3.3333333333333333E-2</v>
      </c>
      <c r="G16" s="44">
        <v>1</v>
      </c>
      <c r="H16" s="45">
        <f t="shared" si="1"/>
        <v>2.3999999999999998E-3</v>
      </c>
      <c r="I16" s="46">
        <v>0</v>
      </c>
      <c r="J16" s="47">
        <v>8.2199999999999995E-2</v>
      </c>
      <c r="K16" s="56">
        <f t="shared" si="2"/>
        <v>4.6466666666666663E-2</v>
      </c>
      <c r="L16" s="48">
        <f t="shared" si="3"/>
        <v>0.12866666666666665</v>
      </c>
    </row>
    <row r="17" spans="1:12" x14ac:dyDescent="0.25">
      <c r="A17" s="20"/>
      <c r="B17" s="59" t="s">
        <v>30</v>
      </c>
      <c r="C17" s="288">
        <v>1</v>
      </c>
      <c r="D17" s="49">
        <v>1</v>
      </c>
      <c r="E17" s="50">
        <v>90</v>
      </c>
      <c r="F17" s="43">
        <f t="shared" si="0"/>
        <v>1.1111111111111112E-2</v>
      </c>
      <c r="G17" s="52">
        <v>1</v>
      </c>
      <c r="H17" s="58">
        <f t="shared" si="1"/>
        <v>2.3999999999999998E-3</v>
      </c>
      <c r="I17" s="46">
        <v>0</v>
      </c>
      <c r="J17" s="55">
        <v>0.20760000000000001</v>
      </c>
      <c r="K17" s="56">
        <f t="shared" si="2"/>
        <v>0.19408888888888889</v>
      </c>
      <c r="L17" s="48">
        <f t="shared" si="3"/>
        <v>0.40168888888888887</v>
      </c>
    </row>
    <row r="18" spans="1:12" x14ac:dyDescent="0.25">
      <c r="A18" s="20"/>
      <c r="B18" s="57" t="s">
        <v>31</v>
      </c>
      <c r="C18" s="287">
        <v>1</v>
      </c>
      <c r="D18" s="41">
        <v>0</v>
      </c>
      <c r="E18" s="42">
        <v>90</v>
      </c>
      <c r="F18" s="43">
        <f t="shared" si="0"/>
        <v>0</v>
      </c>
      <c r="G18" s="44">
        <v>1</v>
      </c>
      <c r="H18" s="45">
        <f t="shared" si="1"/>
        <v>2.3999999999999998E-3</v>
      </c>
      <c r="I18" s="46">
        <v>0</v>
      </c>
      <c r="J18" s="47"/>
      <c r="K18" s="56">
        <f t="shared" si="2"/>
        <v>-2.3999999999999998E-3</v>
      </c>
      <c r="L18" s="48">
        <f t="shared" si="3"/>
        <v>-2.3999999999999998E-3</v>
      </c>
    </row>
    <row r="19" spans="1:12" x14ac:dyDescent="0.25">
      <c r="A19" s="20"/>
      <c r="B19" s="57" t="s">
        <v>32</v>
      </c>
      <c r="C19" s="287">
        <v>1</v>
      </c>
      <c r="D19" s="41">
        <v>0</v>
      </c>
      <c r="E19" s="42">
        <v>90</v>
      </c>
      <c r="F19" s="43">
        <f t="shared" si="0"/>
        <v>0</v>
      </c>
      <c r="G19" s="44">
        <v>1</v>
      </c>
      <c r="H19" s="45">
        <f t="shared" si="1"/>
        <v>2.3999999999999998E-3</v>
      </c>
      <c r="I19" s="46">
        <v>0</v>
      </c>
      <c r="J19" s="47"/>
      <c r="K19" s="48">
        <f t="shared" si="2"/>
        <v>-2.3999999999999998E-3</v>
      </c>
      <c r="L19" s="48">
        <f t="shared" si="3"/>
        <v>-2.3999999999999998E-3</v>
      </c>
    </row>
    <row r="20" spans="1:12" ht="15.75" thickBot="1" x14ac:dyDescent="0.3">
      <c r="A20" s="20"/>
      <c r="B20" s="60" t="s">
        <v>33</v>
      </c>
      <c r="C20" s="289">
        <v>1</v>
      </c>
      <c r="D20" s="61">
        <v>20</v>
      </c>
      <c r="E20" s="62">
        <v>30</v>
      </c>
      <c r="F20" s="43">
        <f t="shared" si="0"/>
        <v>0.66666666666666663</v>
      </c>
      <c r="G20" s="44">
        <v>1</v>
      </c>
      <c r="H20" s="45">
        <f t="shared" si="1"/>
        <v>2.3999999999999998E-3</v>
      </c>
      <c r="I20" s="46">
        <v>0.75</v>
      </c>
      <c r="J20" s="63"/>
      <c r="K20" s="48">
        <f t="shared" si="2"/>
        <v>8.0933333333333413E-2</v>
      </c>
      <c r="L20" s="48">
        <f t="shared" si="3"/>
        <v>8.0933333333333413E-2</v>
      </c>
    </row>
    <row r="21" spans="1:12" ht="21.75" thickBot="1" x14ac:dyDescent="0.3">
      <c r="A21" s="20"/>
      <c r="B21" s="29" t="s">
        <v>34</v>
      </c>
      <c r="C21" s="30"/>
      <c r="D21" s="30"/>
      <c r="E21" s="30"/>
      <c r="F21" s="30"/>
      <c r="G21" s="30"/>
      <c r="H21" s="30"/>
      <c r="I21" s="30"/>
      <c r="J21" s="30"/>
      <c r="K21" s="30"/>
      <c r="L21" s="31"/>
    </row>
    <row r="22" spans="1:12" x14ac:dyDescent="0.25">
      <c r="A22" s="20"/>
      <c r="B22" s="64" t="s">
        <v>35</v>
      </c>
      <c r="C22" s="65">
        <v>200</v>
      </c>
      <c r="D22" s="33">
        <v>0.65</v>
      </c>
      <c r="E22" s="34">
        <v>110</v>
      </c>
      <c r="F22" s="35">
        <f>D22/E22</f>
        <v>5.909090909090909E-3</v>
      </c>
      <c r="G22" s="66">
        <v>0.5</v>
      </c>
      <c r="H22" s="67">
        <f>G22*$H$2</f>
        <v>1.1999999999999999E-3</v>
      </c>
      <c r="I22" s="68">
        <v>0.01</v>
      </c>
      <c r="J22" s="69"/>
      <c r="K22" s="40">
        <f>I22-H22-F22+J22</f>
        <v>2.8909090909090916E-3</v>
      </c>
      <c r="L22" s="40">
        <f>K22*C22</f>
        <v>0.57818181818181835</v>
      </c>
    </row>
    <row r="23" spans="1:12" x14ac:dyDescent="0.25">
      <c r="A23" s="20"/>
      <c r="B23" s="70" t="s">
        <v>23</v>
      </c>
      <c r="C23" s="71">
        <v>200</v>
      </c>
      <c r="D23" s="41">
        <v>1.4</v>
      </c>
      <c r="E23" s="42">
        <v>110</v>
      </c>
      <c r="F23" s="43">
        <f>D23/E23</f>
        <v>1.2727272727272726E-2</v>
      </c>
      <c r="G23" s="41">
        <v>0.5</v>
      </c>
      <c r="H23" s="72">
        <f>G23*$H$2</f>
        <v>1.1999999999999999E-3</v>
      </c>
      <c r="I23" s="73">
        <v>0.02</v>
      </c>
      <c r="J23" s="74"/>
      <c r="K23" s="56">
        <f>I23-H23-F23+J23</f>
        <v>6.0727272727272748E-3</v>
      </c>
      <c r="L23" s="48">
        <f>K23*C23</f>
        <v>1.214545454545455</v>
      </c>
    </row>
    <row r="24" spans="1:12" x14ac:dyDescent="0.25">
      <c r="A24" s="20"/>
      <c r="B24" s="59" t="s">
        <v>21</v>
      </c>
      <c r="C24" s="75">
        <v>200</v>
      </c>
      <c r="D24" s="49">
        <v>0.65</v>
      </c>
      <c r="E24" s="50">
        <v>110</v>
      </c>
      <c r="F24" s="43">
        <f>D24/E24</f>
        <v>5.909090909090909E-3</v>
      </c>
      <c r="G24" s="49">
        <v>0.5</v>
      </c>
      <c r="H24" s="72">
        <f>G24*$H$2</f>
        <v>1.1999999999999999E-3</v>
      </c>
      <c r="I24" s="76">
        <v>0.01</v>
      </c>
      <c r="J24" s="77"/>
      <c r="K24" s="56">
        <f>I24-H24-F24+J24</f>
        <v>2.8909090909090916E-3</v>
      </c>
      <c r="L24" s="48">
        <f>K24*C24</f>
        <v>0.57818181818181835</v>
      </c>
    </row>
    <row r="25" spans="1:12" ht="15.75" thickBot="1" x14ac:dyDescent="0.3">
      <c r="A25" s="20"/>
      <c r="B25" s="78" t="s">
        <v>27</v>
      </c>
      <c r="C25" s="79">
        <v>150</v>
      </c>
      <c r="D25" s="80">
        <v>9.5</v>
      </c>
      <c r="E25" s="81">
        <v>110</v>
      </c>
      <c r="F25" s="82">
        <f>D25/E25</f>
        <v>8.6363636363636365E-2</v>
      </c>
      <c r="G25" s="80">
        <v>0.5</v>
      </c>
      <c r="H25" s="83">
        <f>G25*$H$2</f>
        <v>1.1999999999999999E-3</v>
      </c>
      <c r="I25" s="84">
        <v>0.1</v>
      </c>
      <c r="J25" s="85"/>
      <c r="K25" s="86">
        <f>I25-H25-F25+J25</f>
        <v>1.2436363636363634E-2</v>
      </c>
      <c r="L25" s="86">
        <f>K25*C25</f>
        <v>1.8654545454545453</v>
      </c>
    </row>
    <row r="26" spans="1:12" ht="21.75" hidden="1" thickBot="1" x14ac:dyDescent="0.3">
      <c r="A26" s="20"/>
      <c r="B26" s="87" t="s">
        <v>36</v>
      </c>
      <c r="C26" s="88"/>
      <c r="D26" s="88"/>
      <c r="E26" s="88"/>
      <c r="F26" s="88"/>
      <c r="G26" s="88"/>
      <c r="H26" s="88"/>
      <c r="I26" s="88"/>
      <c r="J26" s="88"/>
      <c r="K26" s="88"/>
      <c r="L26" s="89"/>
    </row>
    <row r="27" spans="1:12" ht="15.75" hidden="1" thickBot="1" x14ac:dyDescent="0.3">
      <c r="A27" s="20"/>
      <c r="B27" s="24" t="s">
        <v>37</v>
      </c>
      <c r="C27" s="90">
        <v>0</v>
      </c>
      <c r="D27" s="91"/>
      <c r="E27" s="92"/>
      <c r="F27" s="93"/>
      <c r="G27" s="94">
        <v>1</v>
      </c>
      <c r="H27" s="95">
        <f>G27*$H$2</f>
        <v>2.3999999999999998E-3</v>
      </c>
      <c r="I27" s="96">
        <v>3.8E-3</v>
      </c>
      <c r="J27" s="97"/>
      <c r="K27" s="98">
        <f>I27-H27</f>
        <v>1.4000000000000002E-3</v>
      </c>
      <c r="L27" s="48">
        <f>K27*C27</f>
        <v>0</v>
      </c>
    </row>
    <row r="28" spans="1:12" ht="21.75" hidden="1" thickBot="1" x14ac:dyDescent="0.3">
      <c r="A28" s="20"/>
      <c r="B28" s="29" t="s">
        <v>38</v>
      </c>
      <c r="C28" s="30"/>
      <c r="D28" s="30"/>
      <c r="E28" s="30"/>
      <c r="F28" s="30"/>
      <c r="G28" s="30"/>
      <c r="H28" s="30"/>
      <c r="I28" s="30"/>
      <c r="J28" s="30"/>
      <c r="K28" s="30"/>
      <c r="L28" s="31"/>
    </row>
    <row r="29" spans="1:12" ht="15.75" hidden="1" thickBot="1" x14ac:dyDescent="0.3">
      <c r="A29" s="99"/>
      <c r="B29" s="24" t="s">
        <v>39</v>
      </c>
      <c r="C29" s="90">
        <v>0</v>
      </c>
      <c r="D29" s="94">
        <f>(0.0066+0.0006)</f>
        <v>7.1999999999999998E-3</v>
      </c>
      <c r="E29" s="100">
        <v>1</v>
      </c>
      <c r="F29" s="101">
        <f>D29/E29*C29</f>
        <v>0</v>
      </c>
      <c r="G29" s="94">
        <v>1</v>
      </c>
      <c r="H29" s="102">
        <f>G29*$H$2*C29</f>
        <v>0</v>
      </c>
      <c r="I29" s="96">
        <v>0</v>
      </c>
      <c r="J29" s="97"/>
      <c r="K29" s="103"/>
      <c r="L29" s="103">
        <f>I29-H29-F29</f>
        <v>0</v>
      </c>
    </row>
    <row r="30" spans="1:12" ht="15.75" thickBot="1" x14ac:dyDescent="0.3">
      <c r="A30" s="104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6"/>
    </row>
    <row r="31" spans="1:12" ht="21.75" customHeight="1" thickBot="1" x14ac:dyDescent="0.3">
      <c r="A31" s="107" t="s">
        <v>40</v>
      </c>
      <c r="B31" s="29" t="s">
        <v>41</v>
      </c>
      <c r="C31" s="30"/>
      <c r="D31" s="30"/>
      <c r="E31" s="30"/>
      <c r="F31" s="30"/>
      <c r="G31" s="30"/>
      <c r="H31" s="30"/>
      <c r="I31" s="30"/>
      <c r="J31" s="30"/>
      <c r="K31" s="30"/>
      <c r="L31" s="31"/>
    </row>
    <row r="32" spans="1:12" ht="15.75" customHeight="1" thickBot="1" x14ac:dyDescent="0.3">
      <c r="A32" s="108"/>
      <c r="B32" s="109" t="s">
        <v>42</v>
      </c>
      <c r="C32" s="110">
        <v>478</v>
      </c>
      <c r="D32" s="111"/>
      <c r="E32" s="112"/>
      <c r="F32" s="112"/>
      <c r="G32" s="112"/>
      <c r="H32" s="112"/>
      <c r="I32" s="112"/>
      <c r="J32" s="112"/>
      <c r="K32" s="113">
        <f>([1]ЗЕМЛЕДЕЛИЕ!J4*2+[1]ЗЕМЛЕДЕЛИЕ!J5+[1]ЗЕМЛЕДЕЛИЕ!J6*2+[1]ЗЕМЛЕДЕЛИЕ!J7+[1]ЗЕМЛЕДЕЛИЕ!J8)/7</f>
        <v>9.0963563025210064E-3</v>
      </c>
      <c r="L32" s="114">
        <f>C32*K32</f>
        <v>4.3480583126050414</v>
      </c>
    </row>
    <row r="33" spans="1:12" ht="21.75" thickBot="1" x14ac:dyDescent="0.3">
      <c r="A33" s="108"/>
      <c r="B33" s="29" t="s">
        <v>43</v>
      </c>
      <c r="C33" s="30"/>
      <c r="D33" s="30"/>
      <c r="E33" s="30"/>
      <c r="F33" s="30"/>
      <c r="G33" s="30"/>
      <c r="H33" s="30"/>
      <c r="I33" s="30"/>
      <c r="J33" s="30"/>
      <c r="K33" s="30"/>
      <c r="L33" s="31"/>
    </row>
    <row r="34" spans="1:12" hidden="1" x14ac:dyDescent="0.25">
      <c r="A34" s="108"/>
      <c r="B34" s="115" t="s">
        <v>44</v>
      </c>
      <c r="C34" s="290">
        <v>0</v>
      </c>
      <c r="D34" s="116"/>
      <c r="E34" s="116"/>
      <c r="F34" s="116"/>
      <c r="G34" s="117">
        <f>C34</f>
        <v>0</v>
      </c>
      <c r="H34" s="117">
        <f>G34*$H$2</f>
        <v>0</v>
      </c>
      <c r="I34" s="118">
        <f>[1]КУРИЦЫ!H9</f>
        <v>-6.3877749999999983E-2</v>
      </c>
      <c r="J34" s="116"/>
      <c r="K34" s="119">
        <f>I34-H34</f>
        <v>-6.3877749999999983E-2</v>
      </c>
      <c r="L34" s="43">
        <f>K34*C34</f>
        <v>0</v>
      </c>
    </row>
    <row r="35" spans="1:12" hidden="1" x14ac:dyDescent="0.25">
      <c r="A35" s="120"/>
      <c r="B35" s="115" t="s">
        <v>45</v>
      </c>
      <c r="C35" s="121"/>
      <c r="D35" s="116"/>
      <c r="E35" s="116"/>
      <c r="F35" s="116"/>
      <c r="G35" s="116"/>
      <c r="H35" s="116"/>
      <c r="I35" s="116"/>
      <c r="J35" s="116"/>
      <c r="K35" s="117"/>
      <c r="L35" s="122"/>
    </row>
    <row r="36" spans="1:12" ht="15.75" hidden="1" thickBot="1" x14ac:dyDescent="0.3">
      <c r="A36" s="120"/>
      <c r="B36" s="275" t="s">
        <v>46</v>
      </c>
      <c r="C36" s="276"/>
      <c r="D36" s="112"/>
      <c r="E36" s="112"/>
      <c r="F36" s="112"/>
      <c r="G36" s="112"/>
      <c r="H36" s="112"/>
      <c r="I36" s="112"/>
      <c r="J36" s="112"/>
      <c r="K36" s="277"/>
      <c r="L36" s="278"/>
    </row>
    <row r="37" spans="1:12" ht="15.75" thickBot="1" x14ac:dyDescent="0.3">
      <c r="A37" s="120"/>
      <c r="B37" s="279" t="s">
        <v>47</v>
      </c>
      <c r="C37" s="110">
        <v>43</v>
      </c>
      <c r="D37" s="280"/>
      <c r="E37" s="92"/>
      <c r="F37" s="92"/>
      <c r="G37" s="92"/>
      <c r="H37" s="92"/>
      <c r="I37" s="92"/>
      <c r="J37" s="92"/>
      <c r="K37" s="281"/>
      <c r="L37" s="282"/>
    </row>
    <row r="38" spans="1:12" hidden="1" x14ac:dyDescent="0.25">
      <c r="A38" s="120"/>
      <c r="B38" s="115" t="s">
        <v>48</v>
      </c>
      <c r="C38" s="121"/>
      <c r="D38" s="116"/>
      <c r="E38" s="116"/>
      <c r="F38" s="116"/>
      <c r="G38" s="116"/>
      <c r="H38" s="116"/>
      <c r="I38" s="116"/>
      <c r="J38" s="116"/>
      <c r="K38" s="117"/>
      <c r="L38" s="122"/>
    </row>
    <row r="39" spans="1:12" ht="21.75" hidden="1" thickBot="1" x14ac:dyDescent="0.3">
      <c r="A39" s="120"/>
      <c r="B39" s="29" t="s">
        <v>49</v>
      </c>
      <c r="C39" s="30"/>
      <c r="D39" s="30"/>
      <c r="E39" s="30"/>
      <c r="F39" s="30"/>
      <c r="G39" s="30"/>
      <c r="H39" s="30"/>
      <c r="I39" s="30"/>
      <c r="J39" s="30"/>
      <c r="K39" s="30"/>
      <c r="L39" s="31"/>
    </row>
    <row r="40" spans="1:12" ht="15.75" hidden="1" thickBot="1" x14ac:dyDescent="0.3">
      <c r="A40" s="124"/>
      <c r="B40" s="125" t="s">
        <v>50</v>
      </c>
      <c r="C40" s="126"/>
      <c r="D40" s="92"/>
      <c r="E40" s="92"/>
      <c r="F40" s="92"/>
      <c r="G40" s="92"/>
      <c r="H40" s="92"/>
      <c r="I40" s="92"/>
      <c r="J40" s="92"/>
      <c r="K40" s="92"/>
      <c r="L40" s="101"/>
    </row>
    <row r="41" spans="1:12" ht="15.75" thickBot="1" x14ac:dyDescent="0.3">
      <c r="A41" s="104"/>
      <c r="B41" s="105"/>
      <c r="C41" s="127"/>
      <c r="D41" s="105"/>
      <c r="E41" s="105"/>
      <c r="F41" s="105"/>
      <c r="G41" s="105"/>
      <c r="H41" s="105"/>
      <c r="I41" s="105"/>
      <c r="J41" s="105"/>
      <c r="K41" s="128"/>
      <c r="L41" s="129"/>
    </row>
    <row r="42" spans="1:12" ht="21.75" customHeight="1" thickBot="1" x14ac:dyDescent="0.3">
      <c r="A42" s="130" t="s">
        <v>51</v>
      </c>
      <c r="B42" s="30" t="s">
        <v>52</v>
      </c>
      <c r="C42" s="30"/>
      <c r="D42" s="30"/>
      <c r="E42" s="30"/>
      <c r="F42" s="30"/>
      <c r="G42" s="30"/>
      <c r="H42" s="30"/>
      <c r="I42" s="30"/>
      <c r="J42" s="30"/>
      <c r="K42" s="30"/>
      <c r="L42" s="31"/>
    </row>
    <row r="43" spans="1:12" ht="15.75" thickBot="1" x14ac:dyDescent="0.3">
      <c r="A43" s="131"/>
      <c r="B43" s="132"/>
      <c r="C43" s="133" t="s">
        <v>0</v>
      </c>
      <c r="D43" s="283" t="s">
        <v>53</v>
      </c>
      <c r="E43" s="283" t="s">
        <v>54</v>
      </c>
      <c r="F43" s="134"/>
      <c r="G43" s="91"/>
      <c r="H43" s="135"/>
      <c r="I43" s="136" t="s">
        <v>13</v>
      </c>
      <c r="J43" s="97"/>
      <c r="K43" s="137" t="s">
        <v>13</v>
      </c>
      <c r="L43" s="137" t="s">
        <v>55</v>
      </c>
    </row>
    <row r="44" spans="1:12" hidden="1" x14ac:dyDescent="0.25">
      <c r="A44" s="131"/>
      <c r="B44" s="138" t="s">
        <v>22</v>
      </c>
      <c r="C44" s="139">
        <v>412</v>
      </c>
      <c r="D44" s="284">
        <v>1.2</v>
      </c>
      <c r="E44" s="226">
        <f t="shared" ref="E44:E61" si="4">C44*D44</f>
        <v>494.4</v>
      </c>
      <c r="F44" s="140"/>
      <c r="G44" s="141"/>
      <c r="H44" s="142"/>
      <c r="I44" s="143"/>
      <c r="J44" s="69"/>
      <c r="K44" s="144"/>
      <c r="L44" s="144"/>
    </row>
    <row r="45" spans="1:12" hidden="1" x14ac:dyDescent="0.25">
      <c r="A45" s="131"/>
      <c r="B45" s="145" t="s">
        <v>56</v>
      </c>
      <c r="C45" s="146">
        <v>1551</v>
      </c>
      <c r="D45" s="149">
        <v>2</v>
      </c>
      <c r="E45" s="226">
        <f t="shared" si="4"/>
        <v>3102</v>
      </c>
      <c r="F45" s="147"/>
      <c r="G45" s="148"/>
      <c r="H45" s="74"/>
      <c r="I45" s="149"/>
      <c r="J45" s="74"/>
      <c r="K45" s="150"/>
      <c r="L45" s="151"/>
    </row>
    <row r="46" spans="1:12" hidden="1" x14ac:dyDescent="0.25">
      <c r="A46" s="131"/>
      <c r="B46" s="145" t="s">
        <v>21</v>
      </c>
      <c r="C46" s="146">
        <v>484</v>
      </c>
      <c r="D46" s="149">
        <v>1.2</v>
      </c>
      <c r="E46" s="226">
        <f t="shared" si="4"/>
        <v>580.79999999999995</v>
      </c>
      <c r="F46" s="147"/>
      <c r="G46" s="148"/>
      <c r="H46" s="74"/>
      <c r="I46" s="149"/>
      <c r="J46" s="74"/>
      <c r="K46" s="150"/>
      <c r="L46" s="151"/>
    </row>
    <row r="47" spans="1:12" hidden="1" x14ac:dyDescent="0.25">
      <c r="A47" s="131"/>
      <c r="B47" s="145" t="s">
        <v>57</v>
      </c>
      <c r="C47" s="146">
        <v>5</v>
      </c>
      <c r="D47" s="149">
        <v>4</v>
      </c>
      <c r="E47" s="226">
        <f t="shared" si="4"/>
        <v>20</v>
      </c>
      <c r="F47" s="147"/>
      <c r="G47" s="148"/>
      <c r="H47" s="74"/>
      <c r="I47" s="149"/>
      <c r="J47" s="74"/>
      <c r="K47" s="150"/>
      <c r="L47" s="151"/>
    </row>
    <row r="48" spans="1:12" hidden="1" x14ac:dyDescent="0.25">
      <c r="A48" s="131"/>
      <c r="B48" s="145" t="s">
        <v>58</v>
      </c>
      <c r="C48" s="152">
        <v>644</v>
      </c>
      <c r="D48" s="149">
        <v>3.5</v>
      </c>
      <c r="E48" s="231">
        <f t="shared" si="4"/>
        <v>2254</v>
      </c>
      <c r="F48" s="147"/>
      <c r="G48" s="148"/>
      <c r="H48" s="74"/>
      <c r="I48" s="149"/>
      <c r="J48" s="74"/>
      <c r="K48" s="153"/>
      <c r="L48" s="151"/>
    </row>
    <row r="49" spans="1:12" hidden="1" x14ac:dyDescent="0.25">
      <c r="A49" s="131"/>
      <c r="B49" s="145" t="s">
        <v>59</v>
      </c>
      <c r="C49" s="152">
        <v>1</v>
      </c>
      <c r="D49" s="149">
        <v>2.5499999999999998</v>
      </c>
      <c r="E49" s="231">
        <f t="shared" si="4"/>
        <v>2.5499999999999998</v>
      </c>
      <c r="F49" s="147"/>
      <c r="G49" s="148"/>
      <c r="H49" s="74"/>
      <c r="I49" s="149"/>
      <c r="J49" s="74"/>
      <c r="K49" s="151"/>
      <c r="L49" s="151"/>
    </row>
    <row r="50" spans="1:12" hidden="1" x14ac:dyDescent="0.25">
      <c r="A50" s="131"/>
      <c r="B50" s="154" t="s">
        <v>60</v>
      </c>
      <c r="C50" s="146">
        <v>4</v>
      </c>
      <c r="D50" s="149">
        <v>2.5499999999999998</v>
      </c>
      <c r="E50" s="231">
        <f t="shared" si="4"/>
        <v>10.199999999999999</v>
      </c>
      <c r="F50" s="155"/>
      <c r="G50" s="156"/>
      <c r="H50" s="77"/>
      <c r="I50" s="157"/>
      <c r="J50" s="74"/>
      <c r="K50" s="151"/>
      <c r="L50" s="151"/>
    </row>
    <row r="51" spans="1:12" hidden="1" x14ac:dyDescent="0.25">
      <c r="A51" s="131"/>
      <c r="B51" s="158" t="s">
        <v>61</v>
      </c>
      <c r="C51" s="152">
        <v>1</v>
      </c>
      <c r="D51" s="149">
        <v>2.5499999999999998</v>
      </c>
      <c r="E51" s="226">
        <f t="shared" si="4"/>
        <v>2.5499999999999998</v>
      </c>
      <c r="F51" s="159"/>
      <c r="G51" s="160"/>
      <c r="H51" s="161"/>
      <c r="I51" s="162"/>
      <c r="J51" s="163"/>
      <c r="K51" s="150"/>
      <c r="L51" s="153"/>
    </row>
    <row r="52" spans="1:12" hidden="1" x14ac:dyDescent="0.25">
      <c r="A52" s="131"/>
      <c r="B52" s="158" t="s">
        <v>62</v>
      </c>
      <c r="C52" s="152">
        <v>761</v>
      </c>
      <c r="D52" s="285">
        <v>3</v>
      </c>
      <c r="E52" s="226">
        <f t="shared" si="4"/>
        <v>2283</v>
      </c>
      <c r="F52" s="159"/>
      <c r="G52" s="160"/>
      <c r="H52" s="161"/>
      <c r="I52" s="162"/>
      <c r="J52" s="163"/>
      <c r="K52" s="150"/>
      <c r="L52" s="153"/>
    </row>
    <row r="53" spans="1:12" hidden="1" x14ac:dyDescent="0.25">
      <c r="A53" s="131"/>
      <c r="B53" s="158" t="s">
        <v>63</v>
      </c>
      <c r="C53" s="152">
        <v>57</v>
      </c>
      <c r="D53" s="162">
        <v>1</v>
      </c>
      <c r="E53" s="231">
        <f t="shared" si="4"/>
        <v>57</v>
      </c>
      <c r="F53" s="159"/>
      <c r="G53" s="160"/>
      <c r="H53" s="161"/>
      <c r="I53" s="162"/>
      <c r="J53" s="163"/>
      <c r="K53" s="150"/>
      <c r="L53" s="153"/>
    </row>
    <row r="54" spans="1:12" hidden="1" x14ac:dyDescent="0.25">
      <c r="A54" s="131"/>
      <c r="B54" s="158" t="s">
        <v>64</v>
      </c>
      <c r="C54" s="152">
        <v>1178</v>
      </c>
      <c r="D54" s="162">
        <v>1</v>
      </c>
      <c r="E54" s="226">
        <f t="shared" si="4"/>
        <v>1178</v>
      </c>
      <c r="F54" s="159"/>
      <c r="G54" s="160"/>
      <c r="H54" s="161"/>
      <c r="I54" s="162"/>
      <c r="J54" s="163"/>
      <c r="K54" s="150"/>
      <c r="L54" s="153"/>
    </row>
    <row r="55" spans="1:12" hidden="1" x14ac:dyDescent="0.25">
      <c r="A55" s="131"/>
      <c r="B55" s="158" t="s">
        <v>65</v>
      </c>
      <c r="C55" s="146">
        <v>4500</v>
      </c>
      <c r="D55" s="162">
        <v>1</v>
      </c>
      <c r="E55" s="231">
        <f t="shared" si="4"/>
        <v>4500</v>
      </c>
      <c r="F55" s="159"/>
      <c r="G55" s="160"/>
      <c r="H55" s="161"/>
      <c r="I55" s="162"/>
      <c r="J55" s="163"/>
      <c r="K55" s="150"/>
      <c r="L55" s="151"/>
    </row>
    <row r="56" spans="1:12" hidden="1" x14ac:dyDescent="0.25">
      <c r="A56" s="131"/>
      <c r="B56" s="158" t="s">
        <v>66</v>
      </c>
      <c r="C56" s="146">
        <v>799</v>
      </c>
      <c r="D56" s="162">
        <v>1</v>
      </c>
      <c r="E56" s="231">
        <f t="shared" si="4"/>
        <v>799</v>
      </c>
      <c r="F56" s="159"/>
      <c r="G56" s="160"/>
      <c r="H56" s="161"/>
      <c r="I56" s="162"/>
      <c r="J56" s="163"/>
      <c r="K56" s="150"/>
      <c r="L56" s="151"/>
    </row>
    <row r="57" spans="1:12" hidden="1" x14ac:dyDescent="0.25">
      <c r="A57" s="131"/>
      <c r="B57" s="158" t="s">
        <v>67</v>
      </c>
      <c r="C57" s="146">
        <v>600</v>
      </c>
      <c r="D57" s="162">
        <v>1</v>
      </c>
      <c r="E57" s="231">
        <f t="shared" si="4"/>
        <v>600</v>
      </c>
      <c r="F57" s="159"/>
      <c r="G57" s="160"/>
      <c r="H57" s="161"/>
      <c r="I57" s="162"/>
      <c r="J57" s="163"/>
      <c r="K57" s="150"/>
      <c r="L57" s="151"/>
    </row>
    <row r="58" spans="1:12" hidden="1" x14ac:dyDescent="0.25">
      <c r="A58" s="131"/>
      <c r="B58" s="158" t="s">
        <v>68</v>
      </c>
      <c r="C58" s="146">
        <v>45</v>
      </c>
      <c r="D58" s="162">
        <v>1</v>
      </c>
      <c r="E58" s="231">
        <f t="shared" si="4"/>
        <v>45</v>
      </c>
      <c r="F58" s="159"/>
      <c r="G58" s="160"/>
      <c r="H58" s="161"/>
      <c r="I58" s="162"/>
      <c r="J58" s="163"/>
      <c r="K58" s="150"/>
      <c r="L58" s="151"/>
    </row>
    <row r="59" spans="1:12" hidden="1" x14ac:dyDescent="0.25">
      <c r="A59" s="131"/>
      <c r="B59" s="154" t="s">
        <v>69</v>
      </c>
      <c r="C59" s="146">
        <v>10</v>
      </c>
      <c r="D59" s="157">
        <v>1</v>
      </c>
      <c r="E59" s="231">
        <f t="shared" si="4"/>
        <v>10</v>
      </c>
      <c r="F59" s="155"/>
      <c r="G59" s="156"/>
      <c r="H59" s="77"/>
      <c r="I59" s="157"/>
      <c r="J59" s="74"/>
      <c r="K59" s="151"/>
      <c r="L59" s="151"/>
    </row>
    <row r="60" spans="1:12" ht="21.75" hidden="1" customHeight="1" x14ac:dyDescent="0.25">
      <c r="A60" s="131"/>
      <c r="B60" s="154" t="s">
        <v>70</v>
      </c>
      <c r="C60" s="164">
        <v>5000</v>
      </c>
      <c r="D60" s="165">
        <v>0.1</v>
      </c>
      <c r="E60" s="231">
        <f t="shared" si="4"/>
        <v>500</v>
      </c>
      <c r="F60" s="165"/>
      <c r="G60" s="165"/>
      <c r="H60" s="165"/>
      <c r="I60" s="165"/>
      <c r="J60" s="165"/>
      <c r="K60" s="166"/>
      <c r="L60" s="167"/>
    </row>
    <row r="61" spans="1:12" ht="15.75" hidden="1" thickBot="1" x14ac:dyDescent="0.3">
      <c r="A61" s="131"/>
      <c r="B61" s="168" t="s">
        <v>71</v>
      </c>
      <c r="C61" s="169">
        <v>10000</v>
      </c>
      <c r="D61" s="176">
        <v>0.2</v>
      </c>
      <c r="E61" s="226">
        <f t="shared" si="4"/>
        <v>2000</v>
      </c>
      <c r="F61" s="170"/>
      <c r="G61" s="170"/>
      <c r="H61" s="170"/>
      <c r="I61" s="170"/>
      <c r="J61" s="170"/>
      <c r="K61" s="171"/>
      <c r="L61" s="172"/>
    </row>
    <row r="62" spans="1:12" ht="15.75" thickBot="1" x14ac:dyDescent="0.3">
      <c r="A62" s="131"/>
      <c r="B62" s="173" t="s">
        <v>72</v>
      </c>
      <c r="C62" s="174">
        <f>SUM(C44:C61)</f>
        <v>26052</v>
      </c>
      <c r="D62" s="175"/>
      <c r="E62" s="283">
        <f>SUM(E44:E61)</f>
        <v>18438.5</v>
      </c>
      <c r="F62" s="176"/>
      <c r="G62" s="176"/>
      <c r="H62" s="176"/>
      <c r="I62" s="176"/>
      <c r="J62" s="177" t="s">
        <v>113</v>
      </c>
      <c r="K62" s="178"/>
      <c r="L62" s="179">
        <v>22</v>
      </c>
    </row>
    <row r="63" spans="1:12" ht="21.75" thickBot="1" x14ac:dyDescent="0.3">
      <c r="A63" s="131"/>
      <c r="B63" s="29" t="s">
        <v>73</v>
      </c>
      <c r="C63" s="30"/>
      <c r="D63" s="30"/>
      <c r="E63" s="30"/>
      <c r="F63" s="30"/>
      <c r="G63" s="30"/>
      <c r="H63" s="30"/>
      <c r="I63" s="30"/>
      <c r="J63" s="30"/>
      <c r="K63" s="30"/>
      <c r="L63" s="31"/>
    </row>
    <row r="64" spans="1:12" x14ac:dyDescent="0.25">
      <c r="A64" s="131"/>
      <c r="B64" s="180" t="s">
        <v>74</v>
      </c>
      <c r="C64" s="181">
        <v>23</v>
      </c>
      <c r="D64" s="116"/>
      <c r="E64" s="116"/>
      <c r="F64" s="116"/>
      <c r="G64" s="182"/>
      <c r="H64" s="182"/>
      <c r="I64" s="116"/>
      <c r="J64" s="116"/>
      <c r="K64" s="183">
        <f>-([1]НЕДВИЖИМОСТЬ!D36/30)</f>
        <v>-6.2701666666666669E-2</v>
      </c>
      <c r="L64" s="184">
        <f>C64*K64</f>
        <v>-1.4421383333333333</v>
      </c>
    </row>
    <row r="65" spans="1:12" ht="30.75" thickBot="1" x14ac:dyDescent="0.3">
      <c r="A65" s="185"/>
      <c r="B65" s="186" t="s">
        <v>75</v>
      </c>
      <c r="C65" s="187"/>
      <c r="D65" s="187"/>
      <c r="E65" s="187"/>
      <c r="F65" s="187"/>
      <c r="G65" s="187"/>
      <c r="H65" s="187"/>
      <c r="I65" s="187"/>
      <c r="J65" s="187"/>
      <c r="K65" s="187"/>
      <c r="L65" s="188">
        <f>2.3874/30</f>
        <v>7.9579999999999998E-2</v>
      </c>
    </row>
    <row r="66" spans="1:12" ht="15.75" thickBot="1" x14ac:dyDescent="0.3">
      <c r="A66" s="104"/>
      <c r="B66" s="105"/>
      <c r="C66" s="127"/>
      <c r="D66" s="105"/>
      <c r="E66" s="105"/>
      <c r="F66" s="105"/>
      <c r="G66" s="105"/>
      <c r="H66" s="105"/>
      <c r="I66" s="105"/>
      <c r="J66" s="105"/>
      <c r="K66" s="128"/>
      <c r="L66" s="129"/>
    </row>
    <row r="67" spans="1:12" ht="21.75" customHeight="1" thickBot="1" x14ac:dyDescent="0.3">
      <c r="A67" s="130" t="s">
        <v>76</v>
      </c>
      <c r="B67" s="29" t="s">
        <v>77</v>
      </c>
      <c r="C67" s="30"/>
      <c r="D67" s="30"/>
      <c r="E67" s="30"/>
      <c r="F67" s="30"/>
      <c r="G67" s="30"/>
      <c r="H67" s="30"/>
      <c r="I67" s="30"/>
      <c r="J67" s="30"/>
      <c r="K67" s="30"/>
      <c r="L67" s="189"/>
    </row>
    <row r="68" spans="1:12" x14ac:dyDescent="0.25">
      <c r="A68" s="131"/>
      <c r="B68" s="190" t="s">
        <v>78</v>
      </c>
      <c r="C68" s="191"/>
      <c r="D68" s="192"/>
      <c r="E68" s="192"/>
      <c r="F68" s="192"/>
      <c r="G68" s="192"/>
      <c r="H68" s="192"/>
      <c r="I68" s="192"/>
      <c r="J68" s="192"/>
      <c r="K68" s="193"/>
      <c r="L68" s="194">
        <v>0</v>
      </c>
    </row>
    <row r="69" spans="1:12" x14ac:dyDescent="0.25">
      <c r="A69" s="131"/>
      <c r="B69" s="195" t="s">
        <v>79</v>
      </c>
      <c r="C69" s="196"/>
      <c r="D69" s="123"/>
      <c r="E69" s="123"/>
      <c r="F69" s="123"/>
      <c r="G69" s="123"/>
      <c r="H69" s="123"/>
      <c r="I69" s="123"/>
      <c r="J69" s="123"/>
      <c r="K69" s="197"/>
      <c r="L69" s="56">
        <v>-16.212</v>
      </c>
    </row>
    <row r="70" spans="1:12" ht="30" x14ac:dyDescent="0.25">
      <c r="A70" s="131"/>
      <c r="B70" s="198" t="s">
        <v>80</v>
      </c>
      <c r="C70" s="196"/>
      <c r="D70" s="123"/>
      <c r="E70" s="123"/>
      <c r="F70" s="123"/>
      <c r="G70" s="123"/>
      <c r="H70" s="123"/>
      <c r="I70" s="123"/>
      <c r="J70" s="123"/>
      <c r="K70" s="197"/>
      <c r="L70" s="56">
        <v>-19.59</v>
      </c>
    </row>
    <row r="71" spans="1:12" ht="21.75" customHeight="1" x14ac:dyDescent="0.25">
      <c r="A71" s="131"/>
      <c r="B71" s="199" t="s">
        <v>81</v>
      </c>
      <c r="C71" s="196"/>
      <c r="D71" s="123"/>
      <c r="E71" s="123"/>
      <c r="F71" s="123"/>
      <c r="G71" s="123"/>
      <c r="H71" s="123"/>
      <c r="I71" s="123"/>
      <c r="J71" s="123"/>
      <c r="K71" s="197"/>
      <c r="L71" s="56">
        <v>2.1932999999999998</v>
      </c>
    </row>
    <row r="72" spans="1:12" x14ac:dyDescent="0.25">
      <c r="A72" s="131"/>
      <c r="B72" s="200" t="s">
        <v>82</v>
      </c>
      <c r="C72" s="201"/>
      <c r="D72" s="202"/>
      <c r="E72" s="202"/>
      <c r="F72" s="202"/>
      <c r="G72" s="202"/>
      <c r="H72" s="202"/>
      <c r="I72" s="202"/>
      <c r="J72" s="202"/>
      <c r="K72" s="203"/>
      <c r="L72" s="56">
        <v>0.12</v>
      </c>
    </row>
    <row r="73" spans="1:12" x14ac:dyDescent="0.25">
      <c r="A73" s="131"/>
      <c r="B73" s="200" t="s">
        <v>83</v>
      </c>
      <c r="C73" s="201"/>
      <c r="D73" s="202"/>
      <c r="E73" s="202"/>
      <c r="F73" s="202"/>
      <c r="G73" s="202"/>
      <c r="H73" s="202"/>
      <c r="I73" s="202"/>
      <c r="J73" s="202"/>
      <c r="K73" s="203"/>
      <c r="L73" s="56">
        <v>2.6869999999999998</v>
      </c>
    </row>
    <row r="74" spans="1:12" x14ac:dyDescent="0.25">
      <c r="A74" s="131"/>
      <c r="B74" s="200" t="s">
        <v>84</v>
      </c>
      <c r="C74" s="201"/>
      <c r="D74" s="202"/>
      <c r="E74" s="202"/>
      <c r="F74" s="202"/>
      <c r="G74" s="202"/>
      <c r="H74" s="202"/>
      <c r="I74" s="202"/>
      <c r="J74" s="202"/>
      <c r="K74" s="203"/>
      <c r="L74" s="56">
        <f>5.6596/30</f>
        <v>0.18865333333333334</v>
      </c>
    </row>
    <row r="75" spans="1:12" x14ac:dyDescent="0.25">
      <c r="A75" s="131"/>
      <c r="B75" s="200" t="s">
        <v>85</v>
      </c>
      <c r="C75" s="201"/>
      <c r="D75" s="202"/>
      <c r="E75" s="202"/>
      <c r="F75" s="202"/>
      <c r="G75" s="202"/>
      <c r="H75" s="202"/>
      <c r="I75" s="202"/>
      <c r="J75" s="202"/>
      <c r="K75" s="203"/>
      <c r="L75" s="56">
        <v>0.437</v>
      </c>
    </row>
    <row r="76" spans="1:12" x14ac:dyDescent="0.25">
      <c r="A76" s="131"/>
      <c r="B76" s="200" t="s">
        <v>86</v>
      </c>
      <c r="C76" s="201"/>
      <c r="D76" s="202"/>
      <c r="E76" s="202"/>
      <c r="F76" s="202"/>
      <c r="G76" s="202"/>
      <c r="H76" s="202"/>
      <c r="I76" s="202"/>
      <c r="J76" s="202"/>
      <c r="K76" s="203"/>
      <c r="L76" s="56">
        <v>6.39</v>
      </c>
    </row>
    <row r="77" spans="1:12" x14ac:dyDescent="0.25">
      <c r="A77" s="131"/>
      <c r="B77" s="200" t="s">
        <v>87</v>
      </c>
      <c r="C77" s="201"/>
      <c r="D77" s="202"/>
      <c r="E77" s="202"/>
      <c r="F77" s="202"/>
      <c r="G77" s="202"/>
      <c r="H77" s="202"/>
      <c r="I77" s="202"/>
      <c r="J77" s="202"/>
      <c r="K77" s="203"/>
      <c r="L77" s="204">
        <v>0</v>
      </c>
    </row>
    <row r="78" spans="1:12" x14ac:dyDescent="0.25">
      <c r="A78" s="131"/>
      <c r="B78" s="200" t="s">
        <v>88</v>
      </c>
      <c r="C78" s="201"/>
      <c r="D78" s="202"/>
      <c r="E78" s="202"/>
      <c r="F78" s="202"/>
      <c r="G78" s="202"/>
      <c r="H78" s="202"/>
      <c r="I78" s="202"/>
      <c r="J78" s="202"/>
      <c r="K78" s="203"/>
      <c r="L78" s="56">
        <v>15.72</v>
      </c>
    </row>
    <row r="79" spans="1:12" x14ac:dyDescent="0.25">
      <c r="A79" s="131"/>
      <c r="B79" s="200" t="s">
        <v>89</v>
      </c>
      <c r="C79" s="201"/>
      <c r="D79" s="202"/>
      <c r="E79" s="202"/>
      <c r="F79" s="202"/>
      <c r="G79" s="202"/>
      <c r="H79" s="202"/>
      <c r="I79" s="202"/>
      <c r="J79" s="202"/>
      <c r="K79" s="203"/>
      <c r="L79" s="204">
        <v>0</v>
      </c>
    </row>
    <row r="80" spans="1:12" x14ac:dyDescent="0.25">
      <c r="A80" s="131"/>
      <c r="B80" s="200" t="s">
        <v>90</v>
      </c>
      <c r="C80" s="201"/>
      <c r="D80" s="202"/>
      <c r="E80" s="202"/>
      <c r="F80" s="202"/>
      <c r="G80" s="202"/>
      <c r="H80" s="202"/>
      <c r="I80" s="202"/>
      <c r="J80" s="202"/>
      <c r="K80" s="203"/>
      <c r="L80" s="56">
        <f>IF([1]РЕСУРСЫ!S7&lt;0,0,[1]РЕСУРСЫ!S7)</f>
        <v>0</v>
      </c>
    </row>
    <row r="81" spans="1:12" ht="15.75" thickBot="1" x14ac:dyDescent="0.3">
      <c r="A81" s="131"/>
      <c r="B81" s="205" t="s">
        <v>91</v>
      </c>
      <c r="C81" s="206"/>
      <c r="D81" s="207"/>
      <c r="E81" s="207"/>
      <c r="F81" s="207"/>
      <c r="G81" s="207"/>
      <c r="H81" s="207"/>
      <c r="I81" s="207"/>
      <c r="J81" s="207"/>
      <c r="K81" s="208"/>
      <c r="L81" s="209">
        <v>2.1800000000000002</v>
      </c>
    </row>
    <row r="82" spans="1:12" ht="21.75" thickBot="1" x14ac:dyDescent="0.3">
      <c r="A82" s="131"/>
      <c r="B82" s="29" t="s">
        <v>92</v>
      </c>
      <c r="C82" s="30"/>
      <c r="D82" s="30"/>
      <c r="E82" s="30"/>
      <c r="F82" s="30"/>
      <c r="G82" s="30"/>
      <c r="H82" s="30"/>
      <c r="I82" s="30"/>
      <c r="J82" s="30"/>
      <c r="K82" s="30"/>
      <c r="L82" s="89"/>
    </row>
    <row r="83" spans="1:12" x14ac:dyDescent="0.25">
      <c r="A83" s="131"/>
      <c r="B83" s="210" t="s">
        <v>93</v>
      </c>
      <c r="C83" s="211">
        <v>9</v>
      </c>
      <c r="D83" s="212"/>
      <c r="E83" s="212"/>
      <c r="F83" s="212"/>
      <c r="G83" s="212"/>
      <c r="H83" s="212"/>
      <c r="I83" s="212"/>
      <c r="J83" s="212"/>
      <c r="K83" s="213">
        <f>-([1]РЕСУРСЫ!P45/30)</f>
        <v>-1.077E-2</v>
      </c>
      <c r="L83" s="214">
        <f>K83*C83</f>
        <v>-9.6930000000000002E-2</v>
      </c>
    </row>
    <row r="84" spans="1:12" ht="45" x14ac:dyDescent="0.25">
      <c r="A84" s="131"/>
      <c r="B84" s="215" t="s">
        <v>94</v>
      </c>
      <c r="C84" s="196"/>
      <c r="D84" s="123"/>
      <c r="E84" s="123"/>
      <c r="F84" s="123"/>
      <c r="G84" s="123"/>
      <c r="H84" s="123"/>
      <c r="I84" s="123"/>
      <c r="J84" s="123"/>
      <c r="K84" s="123"/>
      <c r="L84" s="216">
        <v>18.696999999999999</v>
      </c>
    </row>
    <row r="85" spans="1:12" ht="30" x14ac:dyDescent="0.25">
      <c r="A85" s="131"/>
      <c r="B85" s="198" t="s">
        <v>95</v>
      </c>
      <c r="C85" s="196"/>
      <c r="D85" s="123"/>
      <c r="E85" s="123"/>
      <c r="F85" s="123"/>
      <c r="G85" s="123"/>
      <c r="H85" s="123"/>
      <c r="I85" s="123"/>
      <c r="J85" s="123"/>
      <c r="K85" s="123"/>
      <c r="L85" s="216">
        <v>15.25</v>
      </c>
    </row>
    <row r="86" spans="1:12" ht="30.75" thickBot="1" x14ac:dyDescent="0.3">
      <c r="A86" s="131"/>
      <c r="B86" s="217" t="s">
        <v>96</v>
      </c>
      <c r="C86" s="206"/>
      <c r="D86" s="207"/>
      <c r="E86" s="207"/>
      <c r="F86" s="207"/>
      <c r="G86" s="207"/>
      <c r="H86" s="207"/>
      <c r="I86" s="207"/>
      <c r="J86" s="207"/>
      <c r="K86" s="207"/>
      <c r="L86" s="188">
        <v>0.69199999999999995</v>
      </c>
    </row>
    <row r="87" spans="1:12" ht="15.75" thickBot="1" x14ac:dyDescent="0.3">
      <c r="A87" s="218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20"/>
    </row>
    <row r="88" spans="1:12" ht="21.75" customHeight="1" thickBot="1" x14ac:dyDescent="0.3">
      <c r="A88" s="130" t="s">
        <v>97</v>
      </c>
      <c r="B88" s="29" t="s">
        <v>97</v>
      </c>
      <c r="C88" s="30"/>
      <c r="D88" s="30"/>
      <c r="E88" s="30"/>
      <c r="F88" s="30"/>
      <c r="G88" s="30"/>
      <c r="H88" s="30"/>
      <c r="I88" s="30"/>
      <c r="J88" s="30"/>
      <c r="K88" s="30"/>
      <c r="L88" s="31"/>
    </row>
    <row r="89" spans="1:12" x14ac:dyDescent="0.25">
      <c r="A89" s="131"/>
      <c r="B89" s="221" t="s">
        <v>98</v>
      </c>
      <c r="C89" s="222"/>
      <c r="D89" s="144"/>
      <c r="E89" s="223"/>
      <c r="F89" s="193"/>
      <c r="G89" s="141"/>
      <c r="H89" s="69"/>
      <c r="I89" s="141"/>
      <c r="J89" s="69"/>
      <c r="K89" s="141"/>
      <c r="L89" s="35">
        <v>0.66</v>
      </c>
    </row>
    <row r="90" spans="1:12" x14ac:dyDescent="0.25">
      <c r="A90" s="131"/>
      <c r="B90" s="224" t="s">
        <v>99</v>
      </c>
      <c r="C90" s="225"/>
      <c r="D90" s="226"/>
      <c r="E90" s="227"/>
      <c r="F90" s="228"/>
      <c r="G90" s="148"/>
      <c r="H90" s="74"/>
      <c r="I90" s="148"/>
      <c r="J90" s="74"/>
      <c r="K90" s="148"/>
      <c r="L90" s="43">
        <v>1.8</v>
      </c>
    </row>
    <row r="91" spans="1:12" x14ac:dyDescent="0.25">
      <c r="A91" s="131"/>
      <c r="B91" s="229" t="s">
        <v>100</v>
      </c>
      <c r="C91" s="230"/>
      <c r="D91" s="231"/>
      <c r="E91" s="232"/>
      <c r="F91" s="233"/>
      <c r="G91" s="156"/>
      <c r="H91" s="77"/>
      <c r="I91" s="156"/>
      <c r="J91" s="77"/>
      <c r="K91" s="234"/>
      <c r="L91" s="216">
        <v>4.8000000000000001E-2</v>
      </c>
    </row>
    <row r="92" spans="1:12" x14ac:dyDescent="0.25">
      <c r="A92" s="131"/>
      <c r="B92" s="229" t="s">
        <v>101</v>
      </c>
      <c r="C92" s="235">
        <v>751</v>
      </c>
      <c r="D92" s="231"/>
      <c r="E92" s="232"/>
      <c r="F92" s="233"/>
      <c r="G92" s="236">
        <v>1</v>
      </c>
      <c r="H92" s="237">
        <f>H2</f>
        <v>2.3999999999999998E-3</v>
      </c>
      <c r="I92" s="156"/>
      <c r="J92" s="77"/>
      <c r="K92" s="238">
        <f>-H92</f>
        <v>-2.3999999999999998E-3</v>
      </c>
      <c r="L92" s="216">
        <f>K92*C92</f>
        <v>-1.8023999999999998</v>
      </c>
    </row>
    <row r="93" spans="1:12" ht="15.75" thickBot="1" x14ac:dyDescent="0.3">
      <c r="A93" s="131"/>
      <c r="B93" s="229" t="s">
        <v>102</v>
      </c>
      <c r="C93" s="239">
        <f>C92*0.55</f>
        <v>413.05</v>
      </c>
      <c r="D93" s="240"/>
      <c r="E93" s="241"/>
      <c r="F93" s="242"/>
      <c r="G93" s="243">
        <v>1</v>
      </c>
      <c r="H93" s="244">
        <f>H2</f>
        <v>2.3999999999999998E-3</v>
      </c>
      <c r="I93" s="156"/>
      <c r="J93" s="77"/>
      <c r="K93" s="238">
        <f>H93</f>
        <v>2.3999999999999998E-3</v>
      </c>
      <c r="L93" s="216">
        <f>K93*C93+J93</f>
        <v>0.99131999999999998</v>
      </c>
    </row>
    <row r="94" spans="1:12" ht="15.75" thickBot="1" x14ac:dyDescent="0.3">
      <c r="A94" s="131"/>
      <c r="B94" s="245" t="s">
        <v>103</v>
      </c>
      <c r="C94" s="246" t="s">
        <v>104</v>
      </c>
      <c r="D94" s="247"/>
      <c r="E94" s="247"/>
      <c r="F94" s="247"/>
      <c r="G94" s="247"/>
      <c r="H94" s="248"/>
      <c r="I94" s="249">
        <v>91632</v>
      </c>
      <c r="J94" s="250"/>
      <c r="K94" s="238"/>
      <c r="L94" s="216">
        <f>(500*(I94/108000)-500)*12/365</f>
        <v>-2.4913242009132417</v>
      </c>
    </row>
    <row r="95" spans="1:12" ht="15.75" thickBot="1" x14ac:dyDescent="0.3">
      <c r="A95" s="185"/>
      <c r="B95" s="251" t="s">
        <v>105</v>
      </c>
      <c r="C95" s="252"/>
      <c r="D95" s="253"/>
      <c r="E95" s="254"/>
      <c r="F95" s="255"/>
      <c r="G95" s="256"/>
      <c r="H95" s="257"/>
      <c r="I95" s="256"/>
      <c r="J95" s="85"/>
      <c r="K95" s="258"/>
      <c r="L95" s="83">
        <f>-1/G100</f>
        <v>-1</v>
      </c>
    </row>
    <row r="96" spans="1:12" ht="21.75" customHeight="1" thickBot="1" x14ac:dyDescent="0.3">
      <c r="A96" s="218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20"/>
    </row>
    <row r="97" spans="1:12" ht="15.75" thickBot="1" x14ac:dyDescent="0.3">
      <c r="A97" s="218"/>
      <c r="B97" s="219"/>
      <c r="C97" s="219"/>
      <c r="D97" s="219"/>
      <c r="E97" s="219"/>
      <c r="F97" s="219"/>
      <c r="G97" s="219"/>
      <c r="H97" s="219"/>
      <c r="I97" s="219"/>
      <c r="J97" s="219"/>
      <c r="K97" s="259" t="s">
        <v>106</v>
      </c>
      <c r="L97" s="259" t="s">
        <v>107</v>
      </c>
    </row>
    <row r="98" spans="1:12" ht="15.75" thickBot="1" x14ac:dyDescent="0.3">
      <c r="A98" s="218"/>
      <c r="B98" s="260" t="s">
        <v>108</v>
      </c>
      <c r="C98" s="261"/>
      <c r="D98" s="261"/>
      <c r="E98" s="261"/>
      <c r="F98" s="261"/>
      <c r="G98" s="261"/>
      <c r="H98" s="261"/>
      <c r="I98" s="261"/>
      <c r="J98" s="261"/>
      <c r="K98" s="262">
        <f>L98*G100</f>
        <v>56.634049414722099</v>
      </c>
      <c r="L98" s="263">
        <f>SUM(L5:L95)</f>
        <v>56.634049414722099</v>
      </c>
    </row>
    <row r="99" spans="1:12" ht="16.5" thickBot="1" x14ac:dyDescent="0.3">
      <c r="A99" s="218"/>
      <c r="B99" s="260" t="s">
        <v>109</v>
      </c>
      <c r="C99" s="261"/>
      <c r="D99" s="261"/>
      <c r="E99" s="261"/>
      <c r="F99" s="261"/>
      <c r="G99" s="261"/>
      <c r="H99" s="264"/>
      <c r="I99" s="264"/>
      <c r="J99" s="264"/>
      <c r="K99" s="265">
        <f>L99*G100</f>
        <v>1699.021482441663</v>
      </c>
      <c r="L99" s="266">
        <f>L98*30</f>
        <v>1699.021482441663</v>
      </c>
    </row>
    <row r="100" spans="1:12" ht="24" thickBot="1" x14ac:dyDescent="0.3">
      <c r="A100" s="267"/>
      <c r="B100" s="268"/>
      <c r="C100" s="268"/>
      <c r="D100" s="268"/>
      <c r="E100" s="269" t="s">
        <v>110</v>
      </c>
      <c r="F100" s="270"/>
      <c r="G100" s="271">
        <v>1</v>
      </c>
      <c r="H100" s="269" t="s">
        <v>111</v>
      </c>
      <c r="I100" s="270"/>
      <c r="J100" s="272">
        <v>36</v>
      </c>
      <c r="K100" s="273" t="s">
        <v>112</v>
      </c>
      <c r="L100" s="274">
        <f>K99*J100</f>
        <v>61164.77336789987</v>
      </c>
    </row>
  </sheetData>
  <mergeCells count="30">
    <mergeCell ref="C98:J98"/>
    <mergeCell ref="C99:J99"/>
    <mergeCell ref="E100:F100"/>
    <mergeCell ref="H100:I100"/>
    <mergeCell ref="A67:A86"/>
    <mergeCell ref="B67:L67"/>
    <mergeCell ref="B82:L82"/>
    <mergeCell ref="A88:A95"/>
    <mergeCell ref="B88:L88"/>
    <mergeCell ref="C94:H94"/>
    <mergeCell ref="I94:J94"/>
    <mergeCell ref="B28:L28"/>
    <mergeCell ref="A31:A40"/>
    <mergeCell ref="B31:L31"/>
    <mergeCell ref="B33:L33"/>
    <mergeCell ref="B39:L39"/>
    <mergeCell ref="A42:A65"/>
    <mergeCell ref="B42:L42"/>
    <mergeCell ref="J62:K62"/>
    <mergeCell ref="B63:L63"/>
    <mergeCell ref="D1:H1"/>
    <mergeCell ref="I1:J1"/>
    <mergeCell ref="K1:L1"/>
    <mergeCell ref="A2:A29"/>
    <mergeCell ref="C2:C3"/>
    <mergeCell ref="D2:F2"/>
    <mergeCell ref="K2:L2"/>
    <mergeCell ref="B4:L4"/>
    <mergeCell ref="B21:L21"/>
    <mergeCell ref="B26:L2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Синельников</cp:lastModifiedBy>
  <dcterms:created xsi:type="dcterms:W3CDTF">2020-04-30T22:25:33Z</dcterms:created>
  <dcterms:modified xsi:type="dcterms:W3CDTF">2020-04-30T22:25:33Z</dcterms:modified>
</cp:coreProperties>
</file>